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7595" windowHeight="7155" activeTab="1"/>
  </bookViews>
  <sheets>
    <sheet name="Gasal " sheetId="4" r:id="rId1"/>
    <sheet name="Genap" sheetId="5" r:id="rId2"/>
    <sheet name="Tugas luar" sheetId="3" r:id="rId3"/>
    <sheet name="Form B" sheetId="6" r:id="rId4"/>
  </sheets>
  <definedNames>
    <definedName name="_xlnm.Print_Area" localSheetId="0">'Gasal '!$B$3:$N$47</definedName>
  </definedNames>
  <calcPr calcId="125725"/>
</workbook>
</file>

<file path=xl/calcChain.xml><?xml version="1.0" encoding="utf-8"?>
<calcChain xmlns="http://schemas.openxmlformats.org/spreadsheetml/2006/main">
  <c r="G64" i="4"/>
  <c r="G62"/>
  <c r="E62"/>
  <c r="G59"/>
  <c r="G57"/>
  <c r="E57"/>
  <c r="G52"/>
  <c r="G54" s="1"/>
  <c r="E52"/>
  <c r="E45"/>
  <c r="N26" i="5" l="1"/>
  <c r="N19" i="4" l="1"/>
  <c r="G33" i="5" l="1"/>
  <c r="G32"/>
  <c r="L32" s="1"/>
  <c r="G31"/>
  <c r="L31" s="1"/>
  <c r="G30"/>
  <c r="G29"/>
  <c r="L29" s="1"/>
  <c r="G28"/>
  <c r="L28" s="1"/>
  <c r="G27"/>
  <c r="L27" s="1"/>
  <c r="G26"/>
  <c r="L26" s="1"/>
  <c r="G25"/>
  <c r="G24"/>
  <c r="G23"/>
  <c r="L23" s="1"/>
  <c r="G22"/>
  <c r="L22" s="1"/>
  <c r="G21"/>
  <c r="L21" s="1"/>
  <c r="G20"/>
  <c r="L20" s="1"/>
  <c r="G19"/>
  <c r="G18"/>
  <c r="L18" s="1"/>
  <c r="G17"/>
  <c r="G16"/>
  <c r="L16" s="1"/>
  <c r="G15"/>
  <c r="L15" s="1"/>
  <c r="G14"/>
  <c r="L14" s="1"/>
  <c r="G13"/>
  <c r="L13" s="1"/>
  <c r="G12"/>
  <c r="L12" s="1"/>
  <c r="G11"/>
  <c r="L11" s="1"/>
  <c r="G10"/>
  <c r="G9"/>
  <c r="G8"/>
  <c r="N33"/>
  <c r="I33"/>
  <c r="N32"/>
  <c r="I32"/>
  <c r="N31"/>
  <c r="I31"/>
  <c r="N30"/>
  <c r="I30"/>
  <c r="N29"/>
  <c r="I29"/>
  <c r="N28"/>
  <c r="I28"/>
  <c r="N27"/>
  <c r="I27"/>
  <c r="I26"/>
  <c r="N25"/>
  <c r="I25"/>
  <c r="N24"/>
  <c r="I24"/>
  <c r="N23"/>
  <c r="I23"/>
  <c r="N22"/>
  <c r="I22"/>
  <c r="N21"/>
  <c r="I21"/>
  <c r="N20"/>
  <c r="I20"/>
  <c r="N19"/>
  <c r="I19"/>
  <c r="N18"/>
  <c r="I18"/>
  <c r="N17"/>
  <c r="I17"/>
  <c r="N16"/>
  <c r="I16"/>
  <c r="N15"/>
  <c r="I15"/>
  <c r="N14"/>
  <c r="I14"/>
  <c r="N13"/>
  <c r="I13"/>
  <c r="N12"/>
  <c r="N34" s="1"/>
  <c r="I12"/>
  <c r="N11"/>
  <c r="I11"/>
  <c r="N10"/>
  <c r="I10"/>
  <c r="N9"/>
  <c r="I9"/>
  <c r="I8"/>
  <c r="J8" i="3"/>
  <c r="H8"/>
  <c r="H7"/>
  <c r="J7" s="1"/>
  <c r="J6"/>
  <c r="H6"/>
  <c r="H5"/>
  <c r="J5" s="1"/>
  <c r="J20"/>
  <c r="H20"/>
  <c r="H19"/>
  <c r="J19" s="1"/>
  <c r="H17"/>
  <c r="J17" s="1"/>
  <c r="H16"/>
  <c r="J16" s="1"/>
  <c r="H15"/>
  <c r="J15" s="1"/>
  <c r="H14"/>
  <c r="J14" s="1"/>
  <c r="J13"/>
  <c r="H13"/>
  <c r="H12"/>
  <c r="J12" s="1"/>
  <c r="J11"/>
  <c r="H11"/>
  <c r="H10"/>
  <c r="J10" s="1"/>
  <c r="H9"/>
  <c r="J9" s="1"/>
  <c r="I34" i="5" l="1"/>
  <c r="E36" s="1"/>
  <c r="J24" i="3"/>
  <c r="J25" s="1"/>
  <c r="J26" s="1"/>
  <c r="L34" i="4"/>
  <c r="L31"/>
  <c r="L29"/>
  <c r="L28"/>
  <c r="L19"/>
  <c r="L18"/>
  <c r="L17"/>
  <c r="G41"/>
  <c r="L41" s="1"/>
  <c r="G40"/>
  <c r="G39"/>
  <c r="L39" s="1"/>
  <c r="G38"/>
  <c r="L38" s="1"/>
  <c r="G37"/>
  <c r="L37" s="1"/>
  <c r="G33"/>
  <c r="L33" s="1"/>
  <c r="G32"/>
  <c r="L32" s="1"/>
  <c r="G30"/>
  <c r="L30" s="1"/>
  <c r="G27"/>
  <c r="L27" s="1"/>
  <c r="G26"/>
  <c r="L26" s="1"/>
  <c r="G25"/>
  <c r="G24"/>
  <c r="G23"/>
  <c r="G22"/>
  <c r="G21"/>
  <c r="G20"/>
  <c r="G17"/>
  <c r="G16"/>
  <c r="L16" s="1"/>
  <c r="G15"/>
  <c r="L15" s="1"/>
  <c r="G14"/>
  <c r="G13"/>
  <c r="N41"/>
  <c r="I41"/>
  <c r="N40"/>
  <c r="I40"/>
  <c r="N39"/>
  <c r="I39"/>
  <c r="N38"/>
  <c r="I38"/>
  <c r="N37"/>
  <c r="I37"/>
  <c r="N36"/>
  <c r="I36"/>
  <c r="N35"/>
  <c r="I35"/>
  <c r="N34"/>
  <c r="I34"/>
  <c r="N33"/>
  <c r="I33"/>
  <c r="N32"/>
  <c r="I32"/>
  <c r="N31"/>
  <c r="I31"/>
  <c r="N30"/>
  <c r="I30"/>
  <c r="N29"/>
  <c r="I29"/>
  <c r="N28"/>
  <c r="I28"/>
  <c r="N27"/>
  <c r="I27"/>
  <c r="N26"/>
  <c r="I26"/>
  <c r="N25"/>
  <c r="I25"/>
  <c r="N24"/>
  <c r="I24"/>
  <c r="N23"/>
  <c r="I23"/>
  <c r="N22"/>
  <c r="I22"/>
  <c r="N21"/>
  <c r="I21"/>
  <c r="N20"/>
  <c r="I20"/>
  <c r="I19"/>
  <c r="N18"/>
  <c r="I18"/>
  <c r="N17"/>
  <c r="I17"/>
  <c r="N16"/>
  <c r="I16"/>
  <c r="N15"/>
  <c r="I15"/>
  <c r="I14"/>
  <c r="N13"/>
  <c r="I13"/>
  <c r="N12"/>
  <c r="I12"/>
  <c r="N11"/>
  <c r="I11"/>
  <c r="N10"/>
  <c r="I10"/>
  <c r="N9"/>
  <c r="I9"/>
  <c r="N8"/>
  <c r="I8"/>
  <c r="E38" i="5" l="1"/>
  <c r="N43" i="4"/>
  <c r="I43"/>
  <c r="E48" i="5" l="1"/>
  <c r="G48" s="1"/>
  <c r="G50" s="1"/>
  <c r="E53"/>
  <c r="G53" s="1"/>
  <c r="G55" s="1"/>
  <c r="E43"/>
  <c r="G43" s="1"/>
  <c r="G45" s="1"/>
  <c r="E47" i="4"/>
</calcChain>
</file>

<file path=xl/sharedStrings.xml><?xml version="1.0" encoding="utf-8"?>
<sst xmlns="http://schemas.openxmlformats.org/spreadsheetml/2006/main" count="696" uniqueCount="417">
  <si>
    <t>Mata Ajaran</t>
  </si>
  <si>
    <t>Kuliah</t>
  </si>
  <si>
    <t>Praktikum</t>
  </si>
  <si>
    <t>Nama Mata Kuliah</t>
  </si>
  <si>
    <t>SKS Mata Ajaran</t>
  </si>
  <si>
    <t>Kuliah (sks)</t>
  </si>
  <si>
    <t>Jumlah Kelas</t>
  </si>
  <si>
    <t>equivalensi beban kerja (sks)</t>
  </si>
  <si>
    <t>B kerja (sks)</t>
  </si>
  <si>
    <t>Praktikum (sks)</t>
  </si>
  <si>
    <t>Jumlah</t>
  </si>
  <si>
    <t>Total Jumlah</t>
  </si>
  <si>
    <t>jumlah dosen dalam kelas (pembulatan) :</t>
  </si>
  <si>
    <t>Fakultas Teknik Universitas Diponegoro</t>
  </si>
  <si>
    <t>NO</t>
  </si>
  <si>
    <r>
      <t>Σ</t>
    </r>
    <r>
      <rPr>
        <sz val="11"/>
        <color theme="1"/>
        <rFont val="Calibri"/>
        <family val="2"/>
        <charset val="1"/>
      </rPr>
      <t xml:space="preserve"> Mhs per
kelas</t>
    </r>
  </si>
  <si>
    <t>Equivalensi beban kerja (sks)</t>
  </si>
  <si>
    <t>TKA767</t>
  </si>
  <si>
    <t>ARSITEKTUR INDUSTRI</t>
  </si>
  <si>
    <t>TKA360</t>
  </si>
  <si>
    <t>ARSITEKTUR LINGKUNGAN 1</t>
  </si>
  <si>
    <t>TKA769</t>
  </si>
  <si>
    <t>ARSITEKTUR PEDESAAN</t>
  </si>
  <si>
    <t>TKA770</t>
  </si>
  <si>
    <t>ARSTEKTUR LANSEKAP LANJUT</t>
  </si>
  <si>
    <t>TKA364</t>
  </si>
  <si>
    <t>BAHAN BANGUNAN</t>
  </si>
  <si>
    <t>MPK205</t>
  </si>
  <si>
    <t>BAHASA INDONESIA</t>
  </si>
  <si>
    <t>MPK206</t>
  </si>
  <si>
    <t>BAHASA INGGRIS</t>
  </si>
  <si>
    <t>TKA162</t>
  </si>
  <si>
    <t>ESTETIKA BENTUK 1</t>
  </si>
  <si>
    <t>TKA363</t>
  </si>
  <si>
    <t>FISIKA BANGUNAN 1</t>
  </si>
  <si>
    <t>TKA161</t>
  </si>
  <si>
    <t>GAMBAR ARSITEKTUR</t>
  </si>
  <si>
    <t>TKA762</t>
  </si>
  <si>
    <t>KERJA PRAKTEK</t>
  </si>
  <si>
    <t>MWU209</t>
  </si>
  <si>
    <t>KEWIRAUSAHAAN</t>
  </si>
  <si>
    <t>TKA563</t>
  </si>
  <si>
    <t>MANAJEMEN KONSTRUKSI DAN ANGGARAN</t>
  </si>
  <si>
    <t>MPK207</t>
  </si>
  <si>
    <t>MATEMATIKA</t>
  </si>
  <si>
    <t>TKA160</t>
  </si>
  <si>
    <t>MEKANIKA TEKNIK 1</t>
  </si>
  <si>
    <t>TKA362</t>
  </si>
  <si>
    <t>METODE PERENC &amp;PERANC.ARS</t>
  </si>
  <si>
    <t>MWU208</t>
  </si>
  <si>
    <t>OLAH RAGA</t>
  </si>
  <si>
    <t>MPK201</t>
  </si>
  <si>
    <t>TKA365</t>
  </si>
  <si>
    <t>PERANC.ARSITEKTUR 1</t>
  </si>
  <si>
    <t>TKA566</t>
  </si>
  <si>
    <t>PERANC.ARSITEKTUR 3</t>
  </si>
  <si>
    <t>TKA760</t>
  </si>
  <si>
    <t>PERANC.ARSITEKTUR 5</t>
  </si>
  <si>
    <t>TKA761</t>
  </si>
  <si>
    <t>PERANCANGAN KOTA 2</t>
  </si>
  <si>
    <t>TKA561</t>
  </si>
  <si>
    <t>PERANCANGAN PERMUKIMAN 1</t>
  </si>
  <si>
    <t>TKA163</t>
  </si>
  <si>
    <t>PERANCANGAN TRIMATRA 1</t>
  </si>
  <si>
    <t>PENDIDIKAN AGAMA ISLAM</t>
  </si>
  <si>
    <t>TKA562</t>
  </si>
  <si>
    <t>PERENC DAN PERANC.TAPAK DAN LANSEKAP</t>
  </si>
  <si>
    <t>TKA564</t>
  </si>
  <si>
    <t>PERILAKU DALAM ARSITEKTUR</t>
  </si>
  <si>
    <t>TKA764</t>
  </si>
  <si>
    <t>PERUMAHAN</t>
  </si>
  <si>
    <t>TKA560</t>
  </si>
  <si>
    <t>SEJARAH ARSITEKTUR 1</t>
  </si>
  <si>
    <t>TKA763</t>
  </si>
  <si>
    <t>SEMINAR</t>
  </si>
  <si>
    <t>TKA164</t>
  </si>
  <si>
    <t>STRUKTUR DAN KONSTRUKSI 1</t>
  </si>
  <si>
    <t>TKA366</t>
  </si>
  <si>
    <t>STRUKTUR DAN KONSTRUKSI 3</t>
  </si>
  <si>
    <t>TKA567</t>
  </si>
  <si>
    <t>STRUKTUR DAN KONSTRUKSI 5</t>
  </si>
  <si>
    <t>TKA361</t>
  </si>
  <si>
    <t>TEORI ARSITEKTUR 2</t>
  </si>
  <si>
    <t>TKA565</t>
  </si>
  <si>
    <t>UTILITAS 2</t>
  </si>
  <si>
    <t>Kebutuhan Dosen di Jurusan Arsitektur (Semester Gasal)</t>
  </si>
  <si>
    <t>No</t>
  </si>
  <si>
    <t>Uraian Tugas</t>
  </si>
  <si>
    <t>Beban Kerja</t>
  </si>
  <si>
    <t>SKR</t>
  </si>
  <si>
    <t xml:space="preserve">WPT </t>
  </si>
  <si>
    <t>WPT Konversi</t>
  </si>
  <si>
    <t>TUGAS DI LUAR JAM MENGAJAR (DI LUAR KELAS) JURUSAN ARSITEKTUR UNDIP</t>
  </si>
  <si>
    <t>Membimbing dosen muda</t>
  </si>
  <si>
    <t>keg/thn</t>
  </si>
  <si>
    <t>jam/keg</t>
  </si>
  <si>
    <t>jam/thn</t>
  </si>
  <si>
    <t>mnt/thn</t>
  </si>
  <si>
    <t>Mengembangkan program perkuliahan</t>
  </si>
  <si>
    <t>Melaksanakan penelitian</t>
  </si>
  <si>
    <t>Menulis buku</t>
  </si>
  <si>
    <t>Menerjemahkan atau menyadur buku</t>
  </si>
  <si>
    <t>Menulis jurnal ilmiah</t>
  </si>
  <si>
    <t>Melaksanakan pengabdian masyarakat</t>
  </si>
  <si>
    <t>Bimbingan akademik/dosen wali</t>
  </si>
  <si>
    <t>Saksi Ahli</t>
  </si>
  <si>
    <t>TUGAS DI LUAR TRIDHARMA JURUSAN ARSITEKTUR UNDIP</t>
  </si>
  <si>
    <t>Membina Unit Kegiatan Mahasiswa</t>
  </si>
  <si>
    <t>Koordinator Program studi</t>
  </si>
  <si>
    <t>Kebutuhan dosen =</t>
  </si>
  <si>
    <t>dibulatkan               =</t>
  </si>
  <si>
    <t>2dsn barux2bimbing/sem</t>
  </si>
  <si>
    <t>lokakaya di solo</t>
  </si>
  <si>
    <t>Membimbing seminar mahasiswa</t>
  </si>
  <si>
    <t>Membimbing PKN, KKN, PKL</t>
  </si>
  <si>
    <t>Membimbing tugas akhir penelitian mahasiswa</t>
  </si>
  <si>
    <t>Menguji pada ujian akhir</t>
  </si>
  <si>
    <t>Pancasila &amp; Kewarganegaraan</t>
  </si>
  <si>
    <t>Teori Arsitektur 1</t>
  </si>
  <si>
    <t>Mekanika Teknik 2</t>
  </si>
  <si>
    <t>Estetika Bentuk II</t>
  </si>
  <si>
    <t xml:space="preserve">Teknik Informasi Arsitektur </t>
  </si>
  <si>
    <t>Bahan Bangunan 1</t>
  </si>
  <si>
    <t>Perancangan Trimatra 2</t>
  </si>
  <si>
    <t>Struktur &amp; Konstruksi 2</t>
  </si>
  <si>
    <t xml:space="preserve">Tata Ruang Dalam </t>
  </si>
  <si>
    <t>Arsitektur &amp; Lingkungan 2</t>
  </si>
  <si>
    <t>Perenc. &amp; Peranc. Tapak</t>
  </si>
  <si>
    <t>Met. Perenc. &amp; Peranc. Arsitektur 2</t>
  </si>
  <si>
    <t>Fisika Bangunan 2</t>
  </si>
  <si>
    <t>Utilitas 1</t>
  </si>
  <si>
    <t>Perancangan Arsitektur 2</t>
  </si>
  <si>
    <t>Struktur &amp; Konstruksi 4</t>
  </si>
  <si>
    <t xml:space="preserve">Metod. Riset &amp; Statistik </t>
  </si>
  <si>
    <t>Sejarah Arsitektur 2</t>
  </si>
  <si>
    <t>Perancangan Permukiman 2</t>
  </si>
  <si>
    <t>Perancangan Arsitektur 4</t>
  </si>
  <si>
    <t>Struktur &amp; Konstruksi 6</t>
  </si>
  <si>
    <t>Perancangan Kota 1</t>
  </si>
  <si>
    <t>Pranata Pembangunan</t>
  </si>
  <si>
    <t>Pelestarian Arsitektur</t>
  </si>
  <si>
    <t>NAMA</t>
  </si>
  <si>
    <t>NIP 9 DGT</t>
  </si>
  <si>
    <t>NIP 18 DGT</t>
  </si>
  <si>
    <t>GOL</t>
  </si>
  <si>
    <t>TMT. GOL.</t>
  </si>
  <si>
    <t>JAB.</t>
  </si>
  <si>
    <t>TMT. JAB</t>
  </si>
  <si>
    <t>AK</t>
  </si>
  <si>
    <t>PEND</t>
  </si>
  <si>
    <t>JURUSAN</t>
  </si>
  <si>
    <t>Diklat</t>
  </si>
  <si>
    <t>Pengalaman</t>
  </si>
  <si>
    <t>Keahlian</t>
  </si>
  <si>
    <t>Keterampilan</t>
  </si>
  <si>
    <t>Ir. Sri Hartuti Wahyuningrum, M.T.</t>
  </si>
  <si>
    <t>132069455</t>
  </si>
  <si>
    <t>196701231994012001</t>
  </si>
  <si>
    <t>III/a</t>
  </si>
  <si>
    <t>Asist. Ahli</t>
  </si>
  <si>
    <t>S2</t>
  </si>
  <si>
    <t>ARSITEK</t>
  </si>
  <si>
    <t>Ir. Hermin Werdiningsih, M.T.</t>
  </si>
  <si>
    <t>131914208</t>
  </si>
  <si>
    <t>196010211990032002</t>
  </si>
  <si>
    <t>III/b</t>
  </si>
  <si>
    <t>Pelatihan Dosen Wali 2003</t>
  </si>
  <si>
    <t>Pelatihan PEKERTI 2003</t>
  </si>
  <si>
    <t>Pelatihan Media Komunikasi Pendidikan 2005</t>
  </si>
  <si>
    <t>Pelatihan Applied Approach 2005 &amp; 2007</t>
  </si>
  <si>
    <t>Pelatihan Metodologi Pengabdian Kepada Masyarakat 2008</t>
  </si>
  <si>
    <t>Workshop Management Of Scientific Journal Of Diponegoro University Toward to International Journal 2009</t>
  </si>
  <si>
    <t>Pelatihan Penulisan Proposal Penelitian Kompetitif 25 April 2011</t>
  </si>
  <si>
    <t>Training Of Trainer Pendidikan Karakter Bagi Mahasiswa Baru 2012</t>
  </si>
  <si>
    <t>TOT DPL KKN PPM Undip Tim I 12 Nop 2012</t>
  </si>
  <si>
    <t>TOT DPL KKN PPM Undip Tim II Mei 2012</t>
  </si>
  <si>
    <t>TOT DPL KKN PPm Undip Tim I Nop 2013</t>
  </si>
  <si>
    <t>Prof. Ir. Totok Rusmanto, M.Eng.</t>
  </si>
  <si>
    <t>130891110</t>
  </si>
  <si>
    <t>195205051980111001</t>
  </si>
  <si>
    <t>IV/d</t>
  </si>
  <si>
    <t>Gubes</t>
  </si>
  <si>
    <t>Orientasi dalam rangka Kerjasama Kebudayaan dan Ilmu Pengetahuan antara Peerintah Indonesia dan Jepang (5 Oktober 1985)</t>
  </si>
  <si>
    <t>Mengajar, membimbing dan meneliti</t>
  </si>
  <si>
    <t>Sejarah Arsitektur</t>
  </si>
  <si>
    <t>Kursus Perencanaan dan Penatalaksanaan Pembangunan Perumahan Tingkat Nasional (1 Juni - 27 Juni 1981)</t>
  </si>
  <si>
    <t>Penataran Rekonstruksi Kuliah Agkatan VII (29 Januari - 19 Pebruari 1990)</t>
  </si>
  <si>
    <t>Penataran Pengembangan Sistim Pengajaran UNDIP (18-27 September 1980)</t>
  </si>
  <si>
    <t>Prof. Ir. Edy Darmawan, M.Eng.</t>
  </si>
  <si>
    <t>131287378</t>
  </si>
  <si>
    <t>195511081983031002</t>
  </si>
  <si>
    <t>IV/e</t>
  </si>
  <si>
    <t>Pelatihan Penulisan Proposal Penelitian Kompetitif (25 April 2011)</t>
  </si>
  <si>
    <t>Fisika Bangunan</t>
  </si>
  <si>
    <t>Training of Trainer Dosen Pembimbing Lapangan KKN Pembelajaran Pemberdayaan Masyarakat (DPL KKN-PPM) Tim I Th 2012/2013 (12 Nop 2012)</t>
  </si>
  <si>
    <t>Prof.Dr.Ing. Ir. Gagoek Hardiman</t>
  </si>
  <si>
    <t>131287376</t>
  </si>
  <si>
    <t>195308191983031001</t>
  </si>
  <si>
    <t>IV/c</t>
  </si>
  <si>
    <t>S3</t>
  </si>
  <si>
    <t>Kursus Dasar-Dasar Analisis Dampak Lingkungan (1 Mei - 15 Mei 1985)</t>
  </si>
  <si>
    <t>Penataran P4 (13 Juni - 2 Juli 1994)</t>
  </si>
  <si>
    <t>Prof.Dr. Ir. Bambang Setioko, M.Eng.</t>
  </si>
  <si>
    <t>130516595</t>
  </si>
  <si>
    <t>194810051975011003</t>
  </si>
  <si>
    <t>Pelatihan Mentor Program Profesi Insinyur (4-6 Oktober 2001)</t>
  </si>
  <si>
    <t>Penataran Rekonstruksi Kuliah Angkatan Ke II (25 Juni - 15 Juli 1987)</t>
  </si>
  <si>
    <t>Penataran Pengembangan Sistem Pengajaran UNDIP (23-30 Jui 1981)</t>
  </si>
  <si>
    <t>Penataran Bahasa Inggris di UNDIP (1 Juli-30 September 1980)</t>
  </si>
  <si>
    <t>Penataran Sistim Perencanaan Penyusunan Program dan Penganggaran UNDIP (17-25 Maret 1982)</t>
  </si>
  <si>
    <t>Kursus Reguler Angkatan XXXIII Lembaga Ketahanan Nasional Tahun 2000</t>
  </si>
  <si>
    <t>Ir. Budi Sudarwanto, M.Si.</t>
  </si>
  <si>
    <t>131931639</t>
  </si>
  <si>
    <t>196408041991021002</t>
  </si>
  <si>
    <t>III/d</t>
  </si>
  <si>
    <t>Lekt. Ka.</t>
  </si>
  <si>
    <t>Pelatihan Sistem Penjaminan Mutu Pendidikan Tinggi (11-12 Agustus 2009)</t>
  </si>
  <si>
    <t>Konstruksi Bangunan</t>
  </si>
  <si>
    <t>Workshop of Project Management &amp; EPCC</t>
  </si>
  <si>
    <t>Pelatihan Penulisan Proposal Penelitian Unggulan (25 Maret 2010)</t>
  </si>
  <si>
    <t>Pelatihan Greenship Associate Batch Smg (9-11 Maret 2012)</t>
  </si>
  <si>
    <t>In Teach The Teachers Program Transfer of Technology on (Coast) Effective &amp; Sustainable Concrete Constructions (3-7 Oct 2011)</t>
  </si>
  <si>
    <t>Penataran Keprofesian Strata 1 IAI (25 Feb 2012)</t>
  </si>
  <si>
    <t>Pelatihan Applied Approach (16-21 September 2002)</t>
  </si>
  <si>
    <t>Pelatihan Prajab III (27 Jan - 22 Februari 1992)</t>
  </si>
  <si>
    <t>Ir. Agung Dwiyanto, M.T.</t>
  </si>
  <si>
    <t>131832230</t>
  </si>
  <si>
    <t>196201101989021001</t>
  </si>
  <si>
    <t>Entrepreneurship (7-23 Pebruari 2000)</t>
  </si>
  <si>
    <t>Arsitektur</t>
  </si>
  <si>
    <t>Applied Approach (13-18 Oktober 2003)</t>
  </si>
  <si>
    <t>Sukawi, S.T., M.T.</t>
  </si>
  <si>
    <t>132281748</t>
  </si>
  <si>
    <t>197410202000121001</t>
  </si>
  <si>
    <t>Sertifikasi Dosen (24 Agustus 2011)</t>
  </si>
  <si>
    <t>Struktur</t>
  </si>
  <si>
    <t>Pelatihan Pengembangan Ketrampilan Dasar Teknik Instruksional (Pekerti) (9-14 September 2002)</t>
  </si>
  <si>
    <t>Ir. Hendro Trilistyo, M.T.</t>
  </si>
  <si>
    <t>130891111</t>
  </si>
  <si>
    <t>195006241980111001</t>
  </si>
  <si>
    <t>IV/a</t>
  </si>
  <si>
    <t>Perancangan Arsitektur</t>
  </si>
  <si>
    <t>Ir. Bambang Sujono, M.T.</t>
  </si>
  <si>
    <t>130894672</t>
  </si>
  <si>
    <t>195308261981041001</t>
  </si>
  <si>
    <t>Ir. Indriastjario, M.Eng.</t>
  </si>
  <si>
    <t>131773817</t>
  </si>
  <si>
    <t>196210161988031003</t>
  </si>
  <si>
    <t>Pelatihan Sertifikasi Keahlian Pengadaan Barang/Jasa Pemerintah (6-7 Mei 2009)</t>
  </si>
  <si>
    <t xml:space="preserve">Pelatihan Penulisan Penyusunan Proposal Penelitian Unggulan Ilmu Arsitektur dan Kota (27 Agustus 2011) </t>
  </si>
  <si>
    <t>Sertifikasi Dosen (10 Agustus 2009)</t>
  </si>
  <si>
    <t>Pendidikan an Keprofesian Arsitek "Elaborasi Gagasan ke Rancangan/Desain Arsitektur" (26 Maret 2010)</t>
  </si>
  <si>
    <t>Penataran Media Komunikasi Pendidikan Bagi Para Dosen di Lingk UNDIP Angktn IV (24-29 Januari 2000)</t>
  </si>
  <si>
    <t>Pelatihan Percepatan Pendidikan Kewirausahaan (Entrepeneurship) 7-23 Pebruari 2000</t>
  </si>
  <si>
    <t>Pelatihan Pengembangan Teknik Pembelajaran Pendidikan Profesional Kedinasan Keahlian Teknik Bidang Permukiman dan Prasarana Wilayah (19-21 September 2001)</t>
  </si>
  <si>
    <t>Penatara Kode Etik dan Kaidah Tata Laku Keprofesian IAI (2 Mei 2003)</t>
  </si>
  <si>
    <t>Pelatihan Penulisan Buku Ajar Berbasis Riset (17 September 2008)</t>
  </si>
  <si>
    <t>Ir. Agung Budi Sardjono, M.T.</t>
  </si>
  <si>
    <t>131932063</t>
  </si>
  <si>
    <t>196310201991021001</t>
  </si>
  <si>
    <t>Applied Approach (3-10 Nopember 2007)</t>
  </si>
  <si>
    <t>Ir. Bambang Adji Murtomo, M.S.</t>
  </si>
  <si>
    <t>131460478</t>
  </si>
  <si>
    <t>195305051985031001</t>
  </si>
  <si>
    <t>Pelatihan Penulisan Penyusunan Proposal Penelitian Unggulan Ilmu Arsitektur dan Kota (27 Agustus 2011)</t>
  </si>
  <si>
    <t>Menggambar Arsitektur</t>
  </si>
  <si>
    <t>Diseminasi/Sosialisasi Standar Pedoman Manual (21 Juni 2011)</t>
  </si>
  <si>
    <t>Lokakarya Sosialisasi Instrumen Akreditasi (2-3 Pebruari 2010)</t>
  </si>
  <si>
    <t>Penataran dan Pelatihan Metodologi Pengabdian Kepada Masyarakat (18-27 April 1995)</t>
  </si>
  <si>
    <t>Kursus Media Komunikasi Pendidikan (25-28 April 1994)</t>
  </si>
  <si>
    <t>Pelatihan Percepatan Pendidikan Kewirausahaan Bagi Para Dosen UNDIP (24 Pebruari-11 Maret 2000)</t>
  </si>
  <si>
    <t>Ir. Djoko Indrosaptono, M.T.</t>
  </si>
  <si>
    <t>131668479</t>
  </si>
  <si>
    <t>195901091987031001</t>
  </si>
  <si>
    <t>IV/b</t>
  </si>
  <si>
    <t>Sertifikasi Dosen (25 Oktober 2008)</t>
  </si>
  <si>
    <t>Penataan Rekonstruksi Kuliah Angkatan Ke IV (9-30 Juli 1988)</t>
  </si>
  <si>
    <t>Dr. Ir. Edi Purwanto, M.T.</t>
  </si>
  <si>
    <t>131885300</t>
  </si>
  <si>
    <t>196312311990031022</t>
  </si>
  <si>
    <t>Pelatihan Percepatan Pendidikan Kewirausahaan Bagi Para Dosen UNDIP (18 Januari-03 Pebruari 2000)</t>
  </si>
  <si>
    <t>Perancangan Kota</t>
  </si>
  <si>
    <t>Dr. Ir. Eddy Prianto, CES, DEA</t>
  </si>
  <si>
    <t>131875468</t>
  </si>
  <si>
    <t>196411081990011001</t>
  </si>
  <si>
    <t>Pelatihan Asesor Kompetensi Bidang Jasa Konstruksi (14-19 Juli 2008)</t>
  </si>
  <si>
    <t xml:space="preserve">Fisika Bangunan </t>
  </si>
  <si>
    <t>Mohammad Sahid Indraswara, S.T., M.T.</t>
  </si>
  <si>
    <t>132281749</t>
  </si>
  <si>
    <t>197611102000121003</t>
  </si>
  <si>
    <t>Lektor</t>
  </si>
  <si>
    <t>Ir. Haryanto, M.S.</t>
  </si>
  <si>
    <t>131476719</t>
  </si>
  <si>
    <t>195502091985031001</t>
  </si>
  <si>
    <t>III/c</t>
  </si>
  <si>
    <t>Ir. Abdul Malik, MSA</t>
  </si>
  <si>
    <t>131602697</t>
  </si>
  <si>
    <t>195608181986031005</t>
  </si>
  <si>
    <t>Teori dan Perancangan Arsitektur</t>
  </si>
  <si>
    <t>Ir. Wijayanti, M.Eng.</t>
  </si>
  <si>
    <t>131875471</t>
  </si>
  <si>
    <t>196307111990012001</t>
  </si>
  <si>
    <t>Ir. Satrio Nugroho, M.Si.</t>
  </si>
  <si>
    <t>131773816</t>
  </si>
  <si>
    <t>196203271988031004</t>
  </si>
  <si>
    <t>Lokakarya Kurikulum Jur Arsitektur FT.  UNDIP (9-10 Nopember 2001)</t>
  </si>
  <si>
    <t>Penataran dan Pelatihan Metodologi Pengabdian Kepada Masyarakat (15-23 Juli 1991)</t>
  </si>
  <si>
    <t>Ir. Dhanoe Iswanto, M.T.</t>
  </si>
  <si>
    <t>131668518</t>
  </si>
  <si>
    <t>195712221987031001</t>
  </si>
  <si>
    <t>Sertifkasi Dosen (5 Juli 2010)</t>
  </si>
  <si>
    <t>Ir. Eddy Indarto, M.Si.</t>
  </si>
  <si>
    <t>131460476</t>
  </si>
  <si>
    <t>195409221985031002</t>
  </si>
  <si>
    <t>Pelatihan Singkat Tnp Gelar Dlm Negri-Proyek SUDR-DIKTI (1-27 Juni 1995)</t>
  </si>
  <si>
    <t>Pelatihan Pengembangan Ketrampilan Dasar Teknik Instruksional (Pekerti) (1-9 Agustus 1996)</t>
  </si>
  <si>
    <t>Pelatihan Entrepreneurship (7-23 Pebruari 2000)</t>
  </si>
  <si>
    <t>Ir. Suzanna Ratih Sari, M.M., M.A.</t>
  </si>
  <si>
    <t>132007103</t>
  </si>
  <si>
    <t>196704301992032002</t>
  </si>
  <si>
    <t>Pelatihan Percepatan Pendidikan Kewirausahaan Bagi Para Dosen UNDIP (18 Nopember 1999)</t>
  </si>
  <si>
    <t>Pelatihan Applied Approach (AA) Bagi Dosen UNDIP (8-13 Oktober 2001)</t>
  </si>
  <si>
    <t>Dr. Ir. Bambang Supriyadi, M.SA.</t>
  </si>
  <si>
    <t>131602698</t>
  </si>
  <si>
    <t>195110121986031001</t>
  </si>
  <si>
    <t>Sertifikasi Dosen (5 Juli 2010)</t>
  </si>
  <si>
    <t>Dr. Ir. Atik Suprapti, M.T.</t>
  </si>
  <si>
    <t>132207765</t>
  </si>
  <si>
    <t>196511131998032001</t>
  </si>
  <si>
    <t>Edward Endrianto Pandelaki, S.T., M.T., Ph.D.</t>
  </si>
  <si>
    <t>132163759</t>
  </si>
  <si>
    <t>197402231997021001</t>
  </si>
  <si>
    <t>Prajabatan Gol III Th 1997</t>
  </si>
  <si>
    <t>Pelatihan Dasar Keprajuritan Th 1997</t>
  </si>
  <si>
    <t>Pelatihan Dosen Wali Th 2003</t>
  </si>
  <si>
    <t>Pelatihan Pekerti Th 2003</t>
  </si>
  <si>
    <t>Pelatihan Media Komunikasi Pendidikan Th 2003</t>
  </si>
  <si>
    <t>Pelatihan Applied Approach Th 2003</t>
  </si>
  <si>
    <t>Pelatihan Manajemen Jurnal Ilmiah Th 2004</t>
  </si>
  <si>
    <t>Pelatihan Manajemen dan Pengelolaan Jurnal Online Th 2010</t>
  </si>
  <si>
    <t>Dr. Ir. Erni Setyowati, M.T.</t>
  </si>
  <si>
    <t>132205678</t>
  </si>
  <si>
    <t>196704041998022001</t>
  </si>
  <si>
    <t>Dr. Ir. Titin Woro Murtini, MSA</t>
  </si>
  <si>
    <t>131460477</t>
  </si>
  <si>
    <t>195410231985032001</t>
  </si>
  <si>
    <t>Pelatihan Pengembangan Ketrampilan Dasar Teknik Instuksional Bagi Dosen UNDIP (2-7 September 2002)</t>
  </si>
  <si>
    <t>Pelatihan Percepatan Pendidikan Kewirasahaan Bagi Para Dosen UNDIP (7-23 Pebruari 2000)</t>
  </si>
  <si>
    <t>Pelathan Pengembangan Teknik Pembelajaran Pedidikan Profesional Kedinasan Keahlian Teknik Bid. Permukiman Dan Prasarana Wilayah (19-21 September 2001)</t>
  </si>
  <si>
    <t>Dr. Ir. R. Siti Rukayah, M.T.</t>
  </si>
  <si>
    <t>132205679</t>
  </si>
  <si>
    <t>196806281998022001</t>
  </si>
  <si>
    <t>Pelatihan Social Economic Gender Analysis (25-26 Mei 2001)</t>
  </si>
  <si>
    <t>Seminar Sustainable Environmental Architecture (9-10 March 2002)</t>
  </si>
  <si>
    <t>Lokakarya Krikulum Jur Arsitektur Fak Tek UNDIP (9-10 Nopember 2001)</t>
  </si>
  <si>
    <t>Lokakarya Nasional Bidang Permahan dan Permukiman (30 Okt 2002)</t>
  </si>
  <si>
    <t>Pelatihan Advokasi dan Perencanaan Strategi yang Berperspektif Gender (23-25 Agustus 2001)</t>
  </si>
  <si>
    <t>Penataran Dosen Wali di UNDIP (14-16 Pebruari 2000)</t>
  </si>
  <si>
    <t>Septana Bagus Pribadi, S.T., M.T.</t>
  </si>
  <si>
    <t>132300815</t>
  </si>
  <si>
    <t>197609112002121001</t>
  </si>
  <si>
    <t>Pengajar</t>
  </si>
  <si>
    <t>Bangun Indrakusumo Radityo Harsritanto, S.T., M.T.</t>
  </si>
  <si>
    <t>-</t>
  </si>
  <si>
    <t>198401292009121003</t>
  </si>
  <si>
    <t>Pelatihan Teknologi Informasi dan Komunikasi tingkat nasional, Klub Guru Indonesia 2009</t>
  </si>
  <si>
    <t>Lokakarya Program Diploma FT Undip tema Sosialisasi Instrumen Akreditasi, 2009</t>
  </si>
  <si>
    <t>Training Public Relation membangun pencitraan Undip sebagai World Class University berbasis Cyber, 2010</t>
  </si>
  <si>
    <t>Kursus bahasa Korea level 1-5, LEC Pukyong National Univ, 2010-2012</t>
  </si>
  <si>
    <t>Resza Riskiyanto,ST.MT</t>
  </si>
  <si>
    <t>198406272012121003</t>
  </si>
  <si>
    <t>Prajabatan 6-29 Juni 2013</t>
  </si>
  <si>
    <t>Urban Desain</t>
  </si>
  <si>
    <t>Arsitektur dan Urban Desain</t>
  </si>
  <si>
    <t>Sistem dan Teknologi Bangunan</t>
  </si>
  <si>
    <t>Perumahan</t>
  </si>
  <si>
    <t>Perumahan &amp; Lansekap</t>
  </si>
  <si>
    <t>Perancangan Arsitektur dan Kota</t>
  </si>
  <si>
    <t>Professional Development Programme 22 May-7 Juli 1995</t>
  </si>
  <si>
    <t>Professional Engineers Programme 15 May-7  Juli 1995</t>
  </si>
  <si>
    <t>Course Planning, Appraisal Management of Infrastructure Project &amp; Environmental Impact Assessment 28 Mar-5 May 1995 in Jkt, 15 -19 May 1995 in Bradford</t>
  </si>
  <si>
    <t>MPK 202</t>
  </si>
  <si>
    <t>TKA 260</t>
  </si>
  <si>
    <t>TKA 261</t>
  </si>
  <si>
    <t>TKA 262</t>
  </si>
  <si>
    <t>MWU 210</t>
  </si>
  <si>
    <t>TKA 263</t>
  </si>
  <si>
    <t>TKA 264</t>
  </si>
  <si>
    <t>TKA 265</t>
  </si>
  <si>
    <t>TKA 460</t>
  </si>
  <si>
    <t>TKA 461</t>
  </si>
  <si>
    <t>TKA 462</t>
  </si>
  <si>
    <t>TKA 463</t>
  </si>
  <si>
    <t>TKA 464</t>
  </si>
  <si>
    <t>TKA 465</t>
  </si>
  <si>
    <t>TKA 466</t>
  </si>
  <si>
    <t>TKA 467</t>
  </si>
  <si>
    <t>TKA 468</t>
  </si>
  <si>
    <t>TKA 660</t>
  </si>
  <si>
    <t>TKA 661</t>
  </si>
  <si>
    <t>TKA 662</t>
  </si>
  <si>
    <t>TKA 663</t>
  </si>
  <si>
    <t>TKA 664</t>
  </si>
  <si>
    <t>TKA 665</t>
  </si>
  <si>
    <t>Tata Ruang Dalam Lanjut</t>
  </si>
  <si>
    <t>TKA 670</t>
  </si>
  <si>
    <t xml:space="preserve">Kons. Bangunan Tradisional </t>
  </si>
  <si>
    <t>TKA 666</t>
  </si>
  <si>
    <t>TKA 667</t>
  </si>
  <si>
    <t>Pembimbingan Tugas Akhir 80 mahasiswa (4 orang dalam 1 semester = 1 sks) = 80/4 = 20</t>
  </si>
  <si>
    <t>Jika menggunakan rasio 72% : 28%, maka kebutuhan dosen adalah:</t>
  </si>
  <si>
    <t>=</t>
  </si>
  <si>
    <t>orang</t>
  </si>
  <si>
    <t>Jika menggunakan rasio 65% : 35%, maka kebutuhan dosen adalah:</t>
  </si>
  <si>
    <t>Jika menggunakan rasio 58% : 42%, maka kebutuhan dosen adalah:</t>
  </si>
  <si>
    <t>Kebutuhan Dosen di Jurusan S1 Teknik Arsitektur (Semester Genap)</t>
  </si>
  <si>
    <t>Kode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</si>
</sst>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00B0F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22" fillId="0" borderId="0"/>
  </cellStyleXfs>
  <cellXfs count="11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7" fillId="0" borderId="1" xfId="0" applyFont="1" applyBorder="1"/>
    <xf numFmtId="0" fontId="0" fillId="0" borderId="1" xfId="0" applyBorder="1"/>
    <xf numFmtId="1" fontId="7" fillId="0" borderId="1" xfId="0" applyNumberFormat="1" applyFont="1" applyBorder="1"/>
    <xf numFmtId="0" fontId="0" fillId="0" borderId="2" xfId="0" applyBorder="1"/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9" xfId="0" applyBorder="1"/>
    <xf numFmtId="0" fontId="0" fillId="0" borderId="14" xfId="0" applyBorder="1"/>
    <xf numFmtId="0" fontId="10" fillId="7" borderId="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/>
    <xf numFmtId="0" fontId="21" fillId="0" borderId="14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left" wrapText="1"/>
    </xf>
    <xf numFmtId="0" fontId="0" fillId="0" borderId="4" xfId="0" applyBorder="1"/>
    <xf numFmtId="0" fontId="16" fillId="0" borderId="1" xfId="0" applyFont="1" applyBorder="1"/>
    <xf numFmtId="0" fontId="21" fillId="0" borderId="1" xfId="1" applyFont="1" applyFill="1" applyBorder="1" applyAlignment="1">
      <alignment horizontal="left" vertical="top" wrapText="1"/>
    </xf>
    <xf numFmtId="0" fontId="24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3" fillId="0" borderId="1" xfId="2" applyFont="1" applyFill="1" applyBorder="1" applyAlignment="1">
      <alignment horizontal="left" wrapText="1"/>
    </xf>
    <xf numFmtId="0" fontId="21" fillId="0" borderId="14" xfId="1" applyFont="1" applyFill="1" applyBorder="1" applyAlignment="1">
      <alignment vertical="top" wrapText="1"/>
    </xf>
    <xf numFmtId="0" fontId="21" fillId="0" borderId="1" xfId="0" applyFont="1" applyBorder="1" applyAlignment="1">
      <alignment horizontal="justify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17" fillId="0" borderId="1" xfId="0" quotePrefix="1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2" xfId="0" applyFont="1" applyBorder="1"/>
    <xf numFmtId="0" fontId="1" fillId="0" borderId="4" xfId="0" applyFont="1" applyBorder="1"/>
    <xf numFmtId="0" fontId="26" fillId="0" borderId="0" xfId="0" applyFont="1"/>
    <xf numFmtId="0" fontId="7" fillId="0" borderId="1" xfId="0" applyFont="1" applyFill="1" applyBorder="1"/>
    <xf numFmtId="1" fontId="7" fillId="0" borderId="1" xfId="0" applyNumberFormat="1" applyFont="1" applyFill="1" applyBorder="1"/>
    <xf numFmtId="0" fontId="0" fillId="0" borderId="2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8" fillId="0" borderId="0" xfId="0" applyFont="1"/>
    <xf numFmtId="0" fontId="27" fillId="0" borderId="0" xfId="0" applyFont="1"/>
    <xf numFmtId="0" fontId="27" fillId="0" borderId="2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7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64"/>
  <sheetViews>
    <sheetView workbookViewId="0"/>
  </sheetViews>
  <sheetFormatPr defaultRowHeight="15"/>
  <cols>
    <col min="2" max="2" width="9.85546875" customWidth="1"/>
    <col min="3" max="3" width="40.28515625" customWidth="1"/>
    <col min="4" max="4" width="8.7109375" customWidth="1"/>
    <col min="5" max="5" width="6.7109375" customWidth="1"/>
    <col min="6" max="6" width="7" customWidth="1"/>
    <col min="8" max="8" width="11.28515625" customWidth="1"/>
    <col min="10" max="10" width="9.85546875" customWidth="1"/>
    <col min="11" max="11" width="8" customWidth="1"/>
    <col min="13" max="13" width="12" customWidth="1"/>
    <col min="14" max="14" width="7.7109375" customWidth="1"/>
  </cols>
  <sheetData>
    <row r="1" spans="2:14" ht="23.25"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2:14" ht="21">
      <c r="B3" s="1" t="s">
        <v>85</v>
      </c>
      <c r="C3" s="1"/>
    </row>
    <row r="4" spans="2:14" ht="21">
      <c r="B4" s="1" t="s">
        <v>13</v>
      </c>
      <c r="C4" s="1"/>
    </row>
    <row r="6" spans="2:14" ht="15" customHeight="1">
      <c r="B6" s="106" t="s">
        <v>0</v>
      </c>
      <c r="C6" s="107"/>
      <c r="D6" s="108"/>
      <c r="E6" s="84" t="s">
        <v>1</v>
      </c>
      <c r="F6" s="84"/>
      <c r="G6" s="84"/>
      <c r="H6" s="84"/>
      <c r="I6" s="84"/>
      <c r="J6" s="85" t="s">
        <v>2</v>
      </c>
      <c r="K6" s="85"/>
      <c r="L6" s="85"/>
      <c r="M6" s="85"/>
      <c r="N6" s="85"/>
    </row>
    <row r="7" spans="2:14" ht="45">
      <c r="B7" s="2" t="s">
        <v>416</v>
      </c>
      <c r="C7" s="2" t="s">
        <v>3</v>
      </c>
      <c r="D7" s="3" t="s">
        <v>4</v>
      </c>
      <c r="E7" s="3" t="s">
        <v>5</v>
      </c>
      <c r="F7" s="3" t="s">
        <v>6</v>
      </c>
      <c r="G7" s="4" t="s">
        <v>15</v>
      </c>
      <c r="H7" s="4" t="s">
        <v>16</v>
      </c>
      <c r="I7" s="3" t="s">
        <v>8</v>
      </c>
      <c r="J7" s="3" t="s">
        <v>9</v>
      </c>
      <c r="K7" s="3" t="s">
        <v>6</v>
      </c>
      <c r="L7" s="4" t="s">
        <v>15</v>
      </c>
      <c r="M7" s="4" t="s">
        <v>7</v>
      </c>
      <c r="N7" s="3" t="s">
        <v>8</v>
      </c>
    </row>
    <row r="8" spans="2:14">
      <c r="B8" s="73" t="s">
        <v>17</v>
      </c>
      <c r="C8" s="79" t="s">
        <v>18</v>
      </c>
      <c r="D8" s="80">
        <v>3</v>
      </c>
      <c r="E8" s="82">
        <v>2</v>
      </c>
      <c r="F8" s="77">
        <v>1</v>
      </c>
      <c r="G8" s="78">
        <v>30</v>
      </c>
      <c r="H8" s="77">
        <v>1</v>
      </c>
      <c r="I8" s="77">
        <f t="shared" ref="I8:I41" si="0">E8*F8*H8</f>
        <v>2</v>
      </c>
      <c r="J8" s="77">
        <v>1</v>
      </c>
      <c r="K8" s="77">
        <v>1</v>
      </c>
      <c r="L8" s="77">
        <v>30</v>
      </c>
      <c r="M8" s="77">
        <v>2</v>
      </c>
      <c r="N8" s="77">
        <f t="shared" ref="N8:N13" si="1">J8*K8*M8</f>
        <v>2</v>
      </c>
    </row>
    <row r="9" spans="2:14">
      <c r="B9" s="73" t="s">
        <v>19</v>
      </c>
      <c r="C9" s="79" t="s">
        <v>20</v>
      </c>
      <c r="D9" s="80">
        <v>2</v>
      </c>
      <c r="E9" s="82">
        <v>2</v>
      </c>
      <c r="F9" s="77">
        <v>4</v>
      </c>
      <c r="G9" s="78">
        <v>44</v>
      </c>
      <c r="H9" s="77">
        <v>1.3</v>
      </c>
      <c r="I9" s="77">
        <f t="shared" si="0"/>
        <v>10.4</v>
      </c>
      <c r="J9" s="77">
        <v>0</v>
      </c>
      <c r="K9" s="77">
        <v>0</v>
      </c>
      <c r="L9" s="77">
        <v>0</v>
      </c>
      <c r="M9" s="77">
        <v>0</v>
      </c>
      <c r="N9" s="77">
        <f t="shared" si="1"/>
        <v>0</v>
      </c>
    </row>
    <row r="10" spans="2:14">
      <c r="B10" s="73" t="s">
        <v>21</v>
      </c>
      <c r="C10" s="79" t="s">
        <v>22</v>
      </c>
      <c r="D10" s="80">
        <v>3</v>
      </c>
      <c r="E10" s="82">
        <v>2</v>
      </c>
      <c r="F10" s="77">
        <v>1</v>
      </c>
      <c r="G10" s="78">
        <v>55</v>
      </c>
      <c r="H10" s="77">
        <v>1.3</v>
      </c>
      <c r="I10" s="77">
        <f t="shared" si="0"/>
        <v>2.6</v>
      </c>
      <c r="J10" s="77">
        <v>1</v>
      </c>
      <c r="K10" s="77">
        <v>1</v>
      </c>
      <c r="L10" s="77">
        <v>55</v>
      </c>
      <c r="M10" s="77">
        <v>2</v>
      </c>
      <c r="N10" s="77">
        <f t="shared" si="1"/>
        <v>2</v>
      </c>
    </row>
    <row r="11" spans="2:14">
      <c r="B11" s="73" t="s">
        <v>23</v>
      </c>
      <c r="C11" s="79" t="s">
        <v>24</v>
      </c>
      <c r="D11" s="80">
        <v>3</v>
      </c>
      <c r="E11" s="82">
        <v>2</v>
      </c>
      <c r="F11" s="77">
        <v>1</v>
      </c>
      <c r="G11" s="78">
        <v>6</v>
      </c>
      <c r="H11" s="77">
        <v>1</v>
      </c>
      <c r="I11" s="77">
        <f t="shared" si="0"/>
        <v>2</v>
      </c>
      <c r="J11" s="77">
        <v>1</v>
      </c>
      <c r="K11" s="77">
        <v>1</v>
      </c>
      <c r="L11" s="77">
        <v>6</v>
      </c>
      <c r="M11" s="77">
        <v>0.6</v>
      </c>
      <c r="N11" s="77">
        <f t="shared" si="1"/>
        <v>0.6</v>
      </c>
    </row>
    <row r="12" spans="2:14">
      <c r="B12" s="73" t="s">
        <v>25</v>
      </c>
      <c r="C12" s="79" t="s">
        <v>26</v>
      </c>
      <c r="D12" s="80">
        <v>2</v>
      </c>
      <c r="E12" s="82">
        <v>1</v>
      </c>
      <c r="F12" s="77">
        <v>4</v>
      </c>
      <c r="G12" s="78">
        <v>43</v>
      </c>
      <c r="H12" s="77">
        <v>1.3</v>
      </c>
      <c r="I12" s="77">
        <f t="shared" si="0"/>
        <v>5.2</v>
      </c>
      <c r="J12" s="77">
        <v>1</v>
      </c>
      <c r="K12" s="77">
        <v>4</v>
      </c>
      <c r="L12" s="77">
        <v>43</v>
      </c>
      <c r="M12" s="77">
        <v>2</v>
      </c>
      <c r="N12" s="77">
        <f t="shared" si="1"/>
        <v>8</v>
      </c>
    </row>
    <row r="13" spans="2:14">
      <c r="B13" s="73" t="s">
        <v>27</v>
      </c>
      <c r="C13" s="79" t="s">
        <v>28</v>
      </c>
      <c r="D13" s="80">
        <v>2</v>
      </c>
      <c r="E13" s="82">
        <v>2</v>
      </c>
      <c r="F13" s="77">
        <v>4</v>
      </c>
      <c r="G13" s="78">
        <f>162/4</f>
        <v>40.5</v>
      </c>
      <c r="H13" s="77">
        <v>1.3</v>
      </c>
      <c r="I13" s="77">
        <f t="shared" si="0"/>
        <v>10.4</v>
      </c>
      <c r="J13" s="77">
        <v>0</v>
      </c>
      <c r="K13" s="77">
        <v>0</v>
      </c>
      <c r="L13" s="77">
        <v>0</v>
      </c>
      <c r="M13" s="77">
        <v>0</v>
      </c>
      <c r="N13" s="77">
        <f t="shared" si="1"/>
        <v>0</v>
      </c>
    </row>
    <row r="14" spans="2:14">
      <c r="B14" s="73" t="s">
        <v>29</v>
      </c>
      <c r="C14" s="79" t="s">
        <v>30</v>
      </c>
      <c r="D14" s="80">
        <v>2</v>
      </c>
      <c r="E14" s="81">
        <v>2</v>
      </c>
      <c r="F14" s="81">
        <v>4</v>
      </c>
      <c r="G14" s="81">
        <f>160/4</f>
        <v>40</v>
      </c>
      <c r="H14" s="81">
        <v>1.3</v>
      </c>
      <c r="I14" s="81">
        <f t="shared" si="0"/>
        <v>10.4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</row>
    <row r="15" spans="2:14">
      <c r="B15" s="73" t="s">
        <v>31</v>
      </c>
      <c r="C15" s="79" t="s">
        <v>32</v>
      </c>
      <c r="D15" s="80">
        <v>3</v>
      </c>
      <c r="E15" s="82">
        <v>2</v>
      </c>
      <c r="F15" s="77">
        <v>4</v>
      </c>
      <c r="G15" s="78">
        <f>(88+90)/4</f>
        <v>44.5</v>
      </c>
      <c r="H15" s="77">
        <v>1.3</v>
      </c>
      <c r="I15" s="77">
        <f t="shared" si="0"/>
        <v>10.4</v>
      </c>
      <c r="J15" s="77">
        <v>1</v>
      </c>
      <c r="K15" s="77">
        <v>4</v>
      </c>
      <c r="L15" s="78">
        <f>G15</f>
        <v>44.5</v>
      </c>
      <c r="M15" s="77">
        <v>2</v>
      </c>
      <c r="N15" s="77">
        <f>J15*K15*M15</f>
        <v>8</v>
      </c>
    </row>
    <row r="16" spans="2:14">
      <c r="B16" s="73" t="s">
        <v>33</v>
      </c>
      <c r="C16" s="79" t="s">
        <v>34</v>
      </c>
      <c r="D16" s="80">
        <v>2</v>
      </c>
      <c r="E16" s="82">
        <v>1</v>
      </c>
      <c r="F16" s="77">
        <v>4</v>
      </c>
      <c r="G16" s="78">
        <f>169/4</f>
        <v>42.25</v>
      </c>
      <c r="H16" s="77">
        <v>1.3</v>
      </c>
      <c r="I16" s="77">
        <f t="shared" si="0"/>
        <v>5.2</v>
      </c>
      <c r="J16" s="77">
        <v>1</v>
      </c>
      <c r="K16" s="77">
        <v>4</v>
      </c>
      <c r="L16" s="78">
        <f>G16</f>
        <v>42.25</v>
      </c>
      <c r="M16" s="77">
        <v>2</v>
      </c>
      <c r="N16" s="77">
        <f>J16*K16*M16</f>
        <v>8</v>
      </c>
    </row>
    <row r="17" spans="2:14">
      <c r="B17" s="73" t="s">
        <v>35</v>
      </c>
      <c r="C17" s="79" t="s">
        <v>36</v>
      </c>
      <c r="D17" s="80">
        <v>3</v>
      </c>
      <c r="E17" s="82">
        <v>2</v>
      </c>
      <c r="F17" s="77">
        <v>4</v>
      </c>
      <c r="G17" s="78">
        <f>(92+89)/4</f>
        <v>45.25</v>
      </c>
      <c r="H17" s="77">
        <v>1.3</v>
      </c>
      <c r="I17" s="77">
        <f t="shared" si="0"/>
        <v>10.4</v>
      </c>
      <c r="J17" s="77">
        <v>1</v>
      </c>
      <c r="K17" s="77">
        <v>4</v>
      </c>
      <c r="L17" s="78">
        <f>G17</f>
        <v>45.25</v>
      </c>
      <c r="M17" s="77">
        <v>2</v>
      </c>
      <c r="N17" s="77">
        <f>J17*K17*M17</f>
        <v>8</v>
      </c>
    </row>
    <row r="18" spans="2:14">
      <c r="B18" s="73" t="s">
        <v>37</v>
      </c>
      <c r="C18" s="79" t="s">
        <v>38</v>
      </c>
      <c r="D18" s="80">
        <v>2</v>
      </c>
      <c r="E18" s="82">
        <v>1</v>
      </c>
      <c r="F18" s="77">
        <v>4</v>
      </c>
      <c r="G18" s="78">
        <v>24.25</v>
      </c>
      <c r="H18" s="77">
        <v>1</v>
      </c>
      <c r="I18" s="77">
        <f t="shared" si="0"/>
        <v>4</v>
      </c>
      <c r="J18" s="77">
        <v>1</v>
      </c>
      <c r="K18" s="77">
        <v>4</v>
      </c>
      <c r="L18" s="78">
        <f>G18</f>
        <v>24.25</v>
      </c>
      <c r="M18" s="77">
        <v>1</v>
      </c>
      <c r="N18" s="77">
        <f>J18*K18*M18</f>
        <v>4</v>
      </c>
    </row>
    <row r="19" spans="2:14">
      <c r="B19" s="73" t="s">
        <v>39</v>
      </c>
      <c r="C19" s="79" t="s">
        <v>40</v>
      </c>
      <c r="D19" s="80">
        <v>2</v>
      </c>
      <c r="E19" s="82">
        <v>1</v>
      </c>
      <c r="F19" s="77">
        <v>4</v>
      </c>
      <c r="G19" s="78">
        <v>16.25</v>
      </c>
      <c r="H19" s="77">
        <v>1</v>
      </c>
      <c r="I19" s="77">
        <f t="shared" si="0"/>
        <v>4</v>
      </c>
      <c r="J19" s="77">
        <v>1</v>
      </c>
      <c r="K19" s="77">
        <v>4</v>
      </c>
      <c r="L19" s="78">
        <f>G19</f>
        <v>16.25</v>
      </c>
      <c r="M19" s="77">
        <v>1</v>
      </c>
      <c r="N19" s="77">
        <f>J19*K19*M19</f>
        <v>4</v>
      </c>
    </row>
    <row r="20" spans="2:14" ht="16.5" customHeight="1">
      <c r="B20" s="73" t="s">
        <v>41</v>
      </c>
      <c r="C20" s="79" t="s">
        <v>42</v>
      </c>
      <c r="D20" s="80">
        <v>2</v>
      </c>
      <c r="E20" s="82">
        <v>2</v>
      </c>
      <c r="F20" s="77">
        <v>4</v>
      </c>
      <c r="G20" s="78">
        <f>182/4</f>
        <v>45.5</v>
      </c>
      <c r="H20" s="77">
        <v>1.3</v>
      </c>
      <c r="I20" s="77">
        <f t="shared" si="0"/>
        <v>10.4</v>
      </c>
      <c r="J20" s="77">
        <v>0</v>
      </c>
      <c r="K20" s="77">
        <v>0</v>
      </c>
      <c r="L20" s="77">
        <v>0</v>
      </c>
      <c r="M20" s="77">
        <v>0</v>
      </c>
      <c r="N20" s="77">
        <f t="shared" ref="N20:N41" si="2">J20*K20*M20</f>
        <v>0</v>
      </c>
    </row>
    <row r="21" spans="2:14">
      <c r="B21" s="73" t="s">
        <v>43</v>
      </c>
      <c r="C21" s="79" t="s">
        <v>44</v>
      </c>
      <c r="D21" s="80">
        <v>2</v>
      </c>
      <c r="E21" s="82">
        <v>2</v>
      </c>
      <c r="F21" s="77">
        <v>4</v>
      </c>
      <c r="G21" s="78">
        <f>(101+90)/4</f>
        <v>47.75</v>
      </c>
      <c r="H21" s="77">
        <v>1.3</v>
      </c>
      <c r="I21" s="77">
        <f t="shared" si="0"/>
        <v>10.4</v>
      </c>
      <c r="J21" s="77">
        <v>0</v>
      </c>
      <c r="K21" s="77">
        <v>0</v>
      </c>
      <c r="L21" s="77">
        <v>0</v>
      </c>
      <c r="M21" s="77">
        <v>0</v>
      </c>
      <c r="N21" s="77">
        <f t="shared" si="2"/>
        <v>0</v>
      </c>
    </row>
    <row r="22" spans="2:14">
      <c r="B22" s="73" t="s">
        <v>45</v>
      </c>
      <c r="C22" s="79" t="s">
        <v>46</v>
      </c>
      <c r="D22" s="80">
        <v>2</v>
      </c>
      <c r="E22" s="82">
        <v>2</v>
      </c>
      <c r="F22" s="77">
        <v>4</v>
      </c>
      <c r="G22" s="78">
        <f>(87+87)/4</f>
        <v>43.5</v>
      </c>
      <c r="H22" s="77">
        <v>1.3</v>
      </c>
      <c r="I22" s="77">
        <f t="shared" si="0"/>
        <v>10.4</v>
      </c>
      <c r="J22" s="77">
        <v>0</v>
      </c>
      <c r="K22" s="77">
        <v>0</v>
      </c>
      <c r="L22" s="77">
        <v>0</v>
      </c>
      <c r="M22" s="77">
        <v>0</v>
      </c>
      <c r="N22" s="77">
        <f t="shared" si="2"/>
        <v>0</v>
      </c>
    </row>
    <row r="23" spans="2:14">
      <c r="B23" s="73" t="s">
        <v>47</v>
      </c>
      <c r="C23" s="79" t="s">
        <v>48</v>
      </c>
      <c r="D23" s="80">
        <v>2</v>
      </c>
      <c r="E23" s="82">
        <v>2</v>
      </c>
      <c r="F23" s="77">
        <v>4</v>
      </c>
      <c r="G23" s="78">
        <f>(83+87)/4</f>
        <v>42.5</v>
      </c>
      <c r="H23" s="77">
        <v>1.3</v>
      </c>
      <c r="I23" s="77">
        <f t="shared" si="0"/>
        <v>10.4</v>
      </c>
      <c r="J23" s="77">
        <v>0</v>
      </c>
      <c r="K23" s="77">
        <v>0</v>
      </c>
      <c r="L23" s="77">
        <v>0</v>
      </c>
      <c r="M23" s="77">
        <v>0</v>
      </c>
      <c r="N23" s="77">
        <f t="shared" si="2"/>
        <v>0</v>
      </c>
    </row>
    <row r="24" spans="2:14">
      <c r="B24" s="73" t="s">
        <v>49</v>
      </c>
      <c r="C24" s="79" t="s">
        <v>50</v>
      </c>
      <c r="D24" s="80">
        <v>1</v>
      </c>
      <c r="E24" s="82">
        <v>1</v>
      </c>
      <c r="F24" s="77">
        <v>4</v>
      </c>
      <c r="G24" s="78">
        <f>174/4</f>
        <v>43.5</v>
      </c>
      <c r="H24" s="77">
        <v>1.3</v>
      </c>
      <c r="I24" s="77">
        <f t="shared" si="0"/>
        <v>5.2</v>
      </c>
      <c r="J24" s="77">
        <v>0</v>
      </c>
      <c r="K24" s="77">
        <v>0</v>
      </c>
      <c r="L24" s="77">
        <v>0</v>
      </c>
      <c r="M24" s="77">
        <v>0</v>
      </c>
      <c r="N24" s="77">
        <f t="shared" si="2"/>
        <v>0</v>
      </c>
    </row>
    <row r="25" spans="2:14">
      <c r="B25" s="73" t="s">
        <v>51</v>
      </c>
      <c r="C25" s="79" t="s">
        <v>64</v>
      </c>
      <c r="D25" s="80">
        <v>2</v>
      </c>
      <c r="E25" s="82">
        <v>2</v>
      </c>
      <c r="F25" s="77">
        <v>4</v>
      </c>
      <c r="G25" s="78">
        <f>163/4</f>
        <v>40.75</v>
      </c>
      <c r="H25" s="77">
        <v>1.3</v>
      </c>
      <c r="I25" s="77">
        <f t="shared" si="0"/>
        <v>10.4</v>
      </c>
      <c r="J25" s="77">
        <v>0</v>
      </c>
      <c r="K25" s="77">
        <v>0</v>
      </c>
      <c r="L25" s="77">
        <v>0</v>
      </c>
      <c r="M25" s="77">
        <v>0</v>
      </c>
      <c r="N25" s="77">
        <f t="shared" si="2"/>
        <v>0</v>
      </c>
    </row>
    <row r="26" spans="2:14">
      <c r="B26" s="73" t="s">
        <v>52</v>
      </c>
      <c r="C26" s="79" t="s">
        <v>53</v>
      </c>
      <c r="D26" s="80">
        <v>3</v>
      </c>
      <c r="E26" s="82">
        <v>2</v>
      </c>
      <c r="F26" s="77">
        <v>4</v>
      </c>
      <c r="G26" s="78">
        <f>(89+95)/4</f>
        <v>46</v>
      </c>
      <c r="H26" s="77">
        <v>1.3</v>
      </c>
      <c r="I26" s="77">
        <f t="shared" si="0"/>
        <v>10.4</v>
      </c>
      <c r="J26" s="77">
        <v>1</v>
      </c>
      <c r="K26" s="77">
        <v>4</v>
      </c>
      <c r="L26" s="78">
        <f t="shared" ref="L26:L34" si="3">G26</f>
        <v>46</v>
      </c>
      <c r="M26" s="77">
        <v>2</v>
      </c>
      <c r="N26" s="77">
        <f t="shared" si="2"/>
        <v>8</v>
      </c>
    </row>
    <row r="27" spans="2:14">
      <c r="B27" s="73" t="s">
        <v>54</v>
      </c>
      <c r="C27" s="79" t="s">
        <v>55</v>
      </c>
      <c r="D27" s="80">
        <v>3</v>
      </c>
      <c r="E27" s="82">
        <v>2</v>
      </c>
      <c r="F27" s="77">
        <v>4</v>
      </c>
      <c r="G27" s="78">
        <f>114/4</f>
        <v>28.5</v>
      </c>
      <c r="H27" s="77">
        <v>1</v>
      </c>
      <c r="I27" s="77">
        <f t="shared" si="0"/>
        <v>8</v>
      </c>
      <c r="J27" s="77">
        <v>1</v>
      </c>
      <c r="K27" s="77">
        <v>4</v>
      </c>
      <c r="L27" s="78">
        <f t="shared" si="3"/>
        <v>28.5</v>
      </c>
      <c r="M27" s="77">
        <v>2</v>
      </c>
      <c r="N27" s="77">
        <f t="shared" si="2"/>
        <v>8</v>
      </c>
    </row>
    <row r="28" spans="2:14">
      <c r="B28" s="73" t="s">
        <v>56</v>
      </c>
      <c r="C28" s="79" t="s">
        <v>57</v>
      </c>
      <c r="D28" s="80">
        <v>3</v>
      </c>
      <c r="E28" s="82">
        <v>2</v>
      </c>
      <c r="F28" s="77">
        <v>4</v>
      </c>
      <c r="G28" s="78">
        <v>24.5</v>
      </c>
      <c r="H28" s="77">
        <v>1</v>
      </c>
      <c r="I28" s="77">
        <f t="shared" si="0"/>
        <v>8</v>
      </c>
      <c r="J28" s="77">
        <v>1</v>
      </c>
      <c r="K28" s="77">
        <v>4</v>
      </c>
      <c r="L28" s="78">
        <f t="shared" si="3"/>
        <v>24.5</v>
      </c>
      <c r="M28" s="77">
        <v>1</v>
      </c>
      <c r="N28" s="77">
        <f t="shared" si="2"/>
        <v>4</v>
      </c>
    </row>
    <row r="29" spans="2:14">
      <c r="B29" s="73" t="s">
        <v>58</v>
      </c>
      <c r="C29" s="79" t="s">
        <v>59</v>
      </c>
      <c r="D29" s="80">
        <v>2</v>
      </c>
      <c r="E29" s="82">
        <v>1</v>
      </c>
      <c r="F29" s="77">
        <v>4</v>
      </c>
      <c r="G29" s="78">
        <v>19.75</v>
      </c>
      <c r="H29" s="77">
        <v>1</v>
      </c>
      <c r="I29" s="77">
        <f t="shared" si="0"/>
        <v>4</v>
      </c>
      <c r="J29" s="77">
        <v>1</v>
      </c>
      <c r="K29" s="77">
        <v>4</v>
      </c>
      <c r="L29" s="78">
        <f t="shared" si="3"/>
        <v>19.75</v>
      </c>
      <c r="M29" s="77">
        <v>1</v>
      </c>
      <c r="N29" s="77">
        <f t="shared" si="2"/>
        <v>4</v>
      </c>
    </row>
    <row r="30" spans="2:14">
      <c r="B30" s="73" t="s">
        <v>60</v>
      </c>
      <c r="C30" s="79" t="s">
        <v>61</v>
      </c>
      <c r="D30" s="80">
        <v>2</v>
      </c>
      <c r="E30" s="82">
        <v>1</v>
      </c>
      <c r="F30" s="77">
        <v>4</v>
      </c>
      <c r="G30" s="78">
        <f>169/4</f>
        <v>42.25</v>
      </c>
      <c r="H30" s="77">
        <v>1.3</v>
      </c>
      <c r="I30" s="77">
        <f t="shared" si="0"/>
        <v>5.2</v>
      </c>
      <c r="J30" s="77">
        <v>1</v>
      </c>
      <c r="K30" s="77">
        <v>4</v>
      </c>
      <c r="L30" s="78">
        <f t="shared" si="3"/>
        <v>42.25</v>
      </c>
      <c r="M30" s="77">
        <v>2</v>
      </c>
      <c r="N30" s="77">
        <f t="shared" si="2"/>
        <v>8</v>
      </c>
    </row>
    <row r="31" spans="2:14">
      <c r="B31" s="73" t="s">
        <v>62</v>
      </c>
      <c r="C31" s="79" t="s">
        <v>63</v>
      </c>
      <c r="D31" s="80">
        <v>3</v>
      </c>
      <c r="E31" s="82">
        <v>2</v>
      </c>
      <c r="F31" s="77">
        <v>4</v>
      </c>
      <c r="G31" s="78">
        <v>21</v>
      </c>
      <c r="H31" s="77">
        <v>1</v>
      </c>
      <c r="I31" s="77">
        <f t="shared" si="0"/>
        <v>8</v>
      </c>
      <c r="J31" s="77">
        <v>1</v>
      </c>
      <c r="K31" s="77">
        <v>4</v>
      </c>
      <c r="L31" s="78">
        <f t="shared" si="3"/>
        <v>21</v>
      </c>
      <c r="M31" s="77">
        <v>1</v>
      </c>
      <c r="N31" s="77">
        <f t="shared" si="2"/>
        <v>4</v>
      </c>
    </row>
    <row r="32" spans="2:14" ht="15.75" customHeight="1">
      <c r="B32" s="73" t="s">
        <v>65</v>
      </c>
      <c r="C32" s="79" t="s">
        <v>66</v>
      </c>
      <c r="D32" s="80">
        <v>2</v>
      </c>
      <c r="E32" s="82">
        <v>1</v>
      </c>
      <c r="F32" s="77">
        <v>4</v>
      </c>
      <c r="G32" s="78">
        <f>175/4</f>
        <v>43.75</v>
      </c>
      <c r="H32" s="77">
        <v>1.3</v>
      </c>
      <c r="I32" s="77">
        <f t="shared" si="0"/>
        <v>5.2</v>
      </c>
      <c r="J32" s="77">
        <v>1</v>
      </c>
      <c r="K32" s="77">
        <v>4</v>
      </c>
      <c r="L32" s="78">
        <f t="shared" si="3"/>
        <v>43.75</v>
      </c>
      <c r="M32" s="77">
        <v>2</v>
      </c>
      <c r="N32" s="77">
        <f t="shared" si="2"/>
        <v>8</v>
      </c>
    </row>
    <row r="33" spans="2:14">
      <c r="B33" s="73" t="s">
        <v>67</v>
      </c>
      <c r="C33" s="79" t="s">
        <v>68</v>
      </c>
      <c r="D33" s="80">
        <v>2</v>
      </c>
      <c r="E33" s="82">
        <v>1</v>
      </c>
      <c r="F33" s="77">
        <v>4</v>
      </c>
      <c r="G33" s="78">
        <f>117/4</f>
        <v>29.25</v>
      </c>
      <c r="H33" s="77">
        <v>1</v>
      </c>
      <c r="I33" s="77">
        <f t="shared" si="0"/>
        <v>4</v>
      </c>
      <c r="J33" s="77">
        <v>1</v>
      </c>
      <c r="K33" s="77">
        <v>4</v>
      </c>
      <c r="L33" s="78">
        <f t="shared" si="3"/>
        <v>29.25</v>
      </c>
      <c r="M33" s="77">
        <v>2</v>
      </c>
      <c r="N33" s="77">
        <f t="shared" si="2"/>
        <v>8</v>
      </c>
    </row>
    <row r="34" spans="2:14">
      <c r="B34" s="73" t="s">
        <v>69</v>
      </c>
      <c r="C34" s="79" t="s">
        <v>70</v>
      </c>
      <c r="D34" s="80">
        <v>2</v>
      </c>
      <c r="E34" s="82">
        <v>1</v>
      </c>
      <c r="F34" s="77">
        <v>4</v>
      </c>
      <c r="G34" s="78">
        <v>32.5</v>
      </c>
      <c r="H34" s="77">
        <v>1</v>
      </c>
      <c r="I34" s="77">
        <f t="shared" si="0"/>
        <v>4</v>
      </c>
      <c r="J34" s="77">
        <v>1</v>
      </c>
      <c r="K34" s="77">
        <v>4</v>
      </c>
      <c r="L34" s="78">
        <f t="shared" si="3"/>
        <v>32.5</v>
      </c>
      <c r="M34" s="77">
        <v>2</v>
      </c>
      <c r="N34" s="77">
        <f t="shared" si="2"/>
        <v>8</v>
      </c>
    </row>
    <row r="35" spans="2:14">
      <c r="B35" s="73" t="s">
        <v>71</v>
      </c>
      <c r="C35" s="79" t="s">
        <v>72</v>
      </c>
      <c r="D35" s="80">
        <v>2</v>
      </c>
      <c r="E35" s="82">
        <v>2</v>
      </c>
      <c r="F35" s="77">
        <v>4</v>
      </c>
      <c r="G35" s="78">
        <v>21.25</v>
      </c>
      <c r="H35" s="77">
        <v>1</v>
      </c>
      <c r="I35" s="77">
        <f t="shared" si="0"/>
        <v>8</v>
      </c>
      <c r="J35" s="77">
        <v>0</v>
      </c>
      <c r="K35" s="77">
        <v>0</v>
      </c>
      <c r="L35" s="77">
        <v>0</v>
      </c>
      <c r="M35" s="77">
        <v>0</v>
      </c>
      <c r="N35" s="77">
        <f t="shared" si="2"/>
        <v>0</v>
      </c>
    </row>
    <row r="36" spans="2:14">
      <c r="B36" s="73" t="s">
        <v>73</v>
      </c>
      <c r="C36" s="79" t="s">
        <v>74</v>
      </c>
      <c r="D36" s="80">
        <v>2</v>
      </c>
      <c r="E36" s="82">
        <v>2</v>
      </c>
      <c r="F36" s="77">
        <v>4</v>
      </c>
      <c r="G36" s="78">
        <v>10.75</v>
      </c>
      <c r="H36" s="77">
        <v>1</v>
      </c>
      <c r="I36" s="77">
        <f t="shared" si="0"/>
        <v>8</v>
      </c>
      <c r="J36" s="77">
        <v>0</v>
      </c>
      <c r="K36" s="77">
        <v>0</v>
      </c>
      <c r="L36" s="77">
        <v>0</v>
      </c>
      <c r="M36" s="77">
        <v>0</v>
      </c>
      <c r="N36" s="77">
        <f t="shared" si="2"/>
        <v>0</v>
      </c>
    </row>
    <row r="37" spans="2:14">
      <c r="B37" s="73" t="s">
        <v>75</v>
      </c>
      <c r="C37" s="79" t="s">
        <v>76</v>
      </c>
      <c r="D37" s="80">
        <v>3</v>
      </c>
      <c r="E37" s="82">
        <v>2</v>
      </c>
      <c r="F37" s="77">
        <v>4</v>
      </c>
      <c r="G37" s="78">
        <f>166/4</f>
        <v>41.5</v>
      </c>
      <c r="H37" s="77">
        <v>1.3</v>
      </c>
      <c r="I37" s="77">
        <f t="shared" si="0"/>
        <v>10.4</v>
      </c>
      <c r="J37" s="77">
        <v>1</v>
      </c>
      <c r="K37" s="77">
        <v>4</v>
      </c>
      <c r="L37" s="78">
        <f>G37</f>
        <v>41.5</v>
      </c>
      <c r="M37" s="77">
        <v>2</v>
      </c>
      <c r="N37" s="77">
        <f t="shared" si="2"/>
        <v>8</v>
      </c>
    </row>
    <row r="38" spans="2:14">
      <c r="B38" s="73" t="s">
        <v>77</v>
      </c>
      <c r="C38" s="79" t="s">
        <v>78</v>
      </c>
      <c r="D38" s="80">
        <v>3</v>
      </c>
      <c r="E38" s="82">
        <v>2</v>
      </c>
      <c r="F38" s="77">
        <v>4</v>
      </c>
      <c r="G38" s="78">
        <f>188/4</f>
        <v>47</v>
      </c>
      <c r="H38" s="77">
        <v>1.3</v>
      </c>
      <c r="I38" s="77">
        <f t="shared" si="0"/>
        <v>10.4</v>
      </c>
      <c r="J38" s="77">
        <v>1</v>
      </c>
      <c r="K38" s="77">
        <v>4</v>
      </c>
      <c r="L38" s="78">
        <f>G38</f>
        <v>47</v>
      </c>
      <c r="M38" s="77">
        <v>2</v>
      </c>
      <c r="N38" s="77">
        <f t="shared" si="2"/>
        <v>8</v>
      </c>
    </row>
    <row r="39" spans="2:14">
      <c r="B39" s="73" t="s">
        <v>79</v>
      </c>
      <c r="C39" s="79" t="s">
        <v>80</v>
      </c>
      <c r="D39" s="80">
        <v>3</v>
      </c>
      <c r="E39" s="82">
        <v>2</v>
      </c>
      <c r="F39" s="77">
        <v>4</v>
      </c>
      <c r="G39" s="78">
        <f>186/4</f>
        <v>46.5</v>
      </c>
      <c r="H39" s="77">
        <v>1.3</v>
      </c>
      <c r="I39" s="77">
        <f t="shared" si="0"/>
        <v>10.4</v>
      </c>
      <c r="J39" s="77">
        <v>1</v>
      </c>
      <c r="K39" s="77">
        <v>4</v>
      </c>
      <c r="L39" s="78">
        <f>G39</f>
        <v>46.5</v>
      </c>
      <c r="M39" s="77">
        <v>2</v>
      </c>
      <c r="N39" s="77">
        <f t="shared" si="2"/>
        <v>8</v>
      </c>
    </row>
    <row r="40" spans="2:14">
      <c r="B40" s="73" t="s">
        <v>81</v>
      </c>
      <c r="C40" s="79" t="s">
        <v>82</v>
      </c>
      <c r="D40" s="80">
        <v>2</v>
      </c>
      <c r="E40" s="82">
        <v>3</v>
      </c>
      <c r="F40" s="77">
        <v>4</v>
      </c>
      <c r="G40" s="78">
        <f>166/4</f>
        <v>41.5</v>
      </c>
      <c r="H40" s="77">
        <v>1.3</v>
      </c>
      <c r="I40" s="77">
        <f t="shared" si="0"/>
        <v>15.600000000000001</v>
      </c>
      <c r="J40" s="77">
        <v>0</v>
      </c>
      <c r="K40" s="77">
        <v>0</v>
      </c>
      <c r="L40" s="77">
        <v>0</v>
      </c>
      <c r="M40" s="77">
        <v>0</v>
      </c>
      <c r="N40" s="77">
        <f t="shared" si="2"/>
        <v>0</v>
      </c>
    </row>
    <row r="41" spans="2:14">
      <c r="B41" s="73" t="s">
        <v>83</v>
      </c>
      <c r="C41" s="79" t="s">
        <v>84</v>
      </c>
      <c r="D41" s="80">
        <v>2</v>
      </c>
      <c r="E41" s="82">
        <v>1</v>
      </c>
      <c r="F41" s="77">
        <v>4</v>
      </c>
      <c r="G41" s="78">
        <f>177/4</f>
        <v>44.25</v>
      </c>
      <c r="H41" s="77">
        <v>1.3</v>
      </c>
      <c r="I41" s="77">
        <f t="shared" si="0"/>
        <v>5.2</v>
      </c>
      <c r="J41" s="77">
        <v>1</v>
      </c>
      <c r="K41" s="77">
        <v>4</v>
      </c>
      <c r="L41" s="78">
        <f>G41</f>
        <v>44.25</v>
      </c>
      <c r="M41" s="77">
        <v>2</v>
      </c>
      <c r="N41" s="77">
        <f t="shared" si="2"/>
        <v>8</v>
      </c>
    </row>
    <row r="42" spans="2:14"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>
      <c r="B43" s="10"/>
      <c r="C43" s="7"/>
      <c r="D43" s="7"/>
      <c r="E43" s="96" t="s">
        <v>10</v>
      </c>
      <c r="F43" s="97"/>
      <c r="G43" s="97"/>
      <c r="H43" s="98"/>
      <c r="I43" s="99">
        <f>SUM(I25:I41)</f>
        <v>135.20000000000002</v>
      </c>
      <c r="J43" s="96" t="s">
        <v>10</v>
      </c>
      <c r="K43" s="97"/>
      <c r="L43" s="97"/>
      <c r="M43" s="98"/>
      <c r="N43" s="99">
        <f>SUM(N8:N42)</f>
        <v>136.6</v>
      </c>
    </row>
    <row r="44" spans="2:14">
      <c r="B44" s="12"/>
      <c r="C44" s="74"/>
      <c r="D44" s="75"/>
      <c r="E44" s="100" t="s">
        <v>409</v>
      </c>
      <c r="F44" s="101"/>
      <c r="G44" s="101"/>
      <c r="H44" s="101"/>
      <c r="I44" s="101"/>
      <c r="J44" s="101"/>
      <c r="K44" s="101"/>
      <c r="L44" s="101"/>
      <c r="M44" s="101"/>
      <c r="N44" s="102"/>
    </row>
    <row r="45" spans="2:14">
      <c r="B45" s="12"/>
      <c r="C45" s="96" t="s">
        <v>11</v>
      </c>
      <c r="D45" s="98"/>
      <c r="E45" s="103">
        <f>(I43+N43+20)/12</f>
        <v>24.316666666666666</v>
      </c>
      <c r="F45" s="104"/>
      <c r="G45" s="104"/>
      <c r="H45" s="104"/>
      <c r="I45" s="104"/>
      <c r="J45" s="104"/>
      <c r="K45" s="104"/>
      <c r="L45" s="104"/>
      <c r="M45" s="104"/>
      <c r="N45" s="105"/>
    </row>
    <row r="46" spans="2:14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ht="18.75">
      <c r="C47" s="5"/>
      <c r="D47" s="6" t="s">
        <v>12</v>
      </c>
      <c r="E47" s="76">
        <f>ROUND(E45,0)</f>
        <v>24</v>
      </c>
      <c r="F47" s="8"/>
      <c r="G47" s="8"/>
      <c r="H47" s="8"/>
      <c r="I47" s="8"/>
      <c r="J47" s="8"/>
      <c r="K47" s="8"/>
      <c r="L47" s="8"/>
      <c r="M47" s="8"/>
      <c r="N47" s="8"/>
    </row>
    <row r="49" spans="2:14" ht="23.2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1" spans="2:14">
      <c r="B51" s="86" t="s">
        <v>410</v>
      </c>
      <c r="C51" s="86"/>
      <c r="D51" s="86"/>
      <c r="E51" s="87"/>
      <c r="F51" s="87"/>
      <c r="G51" s="87"/>
      <c r="H51" s="87"/>
    </row>
    <row r="52" spans="2:14" ht="15.75" thickBot="1">
      <c r="B52" s="87"/>
      <c r="C52" s="87"/>
      <c r="D52" s="87"/>
      <c r="E52" s="88">
        <f>E47</f>
        <v>24</v>
      </c>
      <c r="F52" s="89" t="s">
        <v>411</v>
      </c>
      <c r="G52" s="87">
        <f>E52/E53</f>
        <v>33.333333333333336</v>
      </c>
      <c r="H52" s="87"/>
    </row>
    <row r="53" spans="2:14" ht="15.75" thickTop="1">
      <c r="B53" s="87"/>
      <c r="C53" s="87"/>
      <c r="D53" s="87"/>
      <c r="E53" s="89">
        <v>0.72</v>
      </c>
      <c r="F53" s="87"/>
      <c r="G53" s="87"/>
      <c r="H53" s="87"/>
    </row>
    <row r="54" spans="2:14">
      <c r="B54" s="87"/>
      <c r="C54" s="87"/>
      <c r="D54" s="87"/>
      <c r="E54" s="87"/>
      <c r="F54" s="89" t="s">
        <v>411</v>
      </c>
      <c r="G54" s="87">
        <f>ROUND(G52,0)</f>
        <v>33</v>
      </c>
      <c r="H54" s="87" t="s">
        <v>412</v>
      </c>
    </row>
    <row r="55" spans="2:14">
      <c r="B55" s="87"/>
      <c r="C55" s="87"/>
      <c r="D55" s="87"/>
      <c r="E55" s="87"/>
      <c r="F55" s="89"/>
      <c r="G55" s="87"/>
      <c r="H55" s="87"/>
    </row>
    <row r="56" spans="2:14">
      <c r="B56" s="86" t="s">
        <v>413</v>
      </c>
      <c r="C56" s="86"/>
      <c r="D56" s="86"/>
      <c r="E56" s="87"/>
      <c r="F56" s="87"/>
      <c r="G56" s="87"/>
      <c r="H56" s="87"/>
    </row>
    <row r="57" spans="2:14" ht="15.75" thickBot="1">
      <c r="B57" s="87"/>
      <c r="C57" s="87"/>
      <c r="D57" s="87"/>
      <c r="E57" s="88">
        <f>E47</f>
        <v>24</v>
      </c>
      <c r="F57" s="89" t="s">
        <v>411</v>
      </c>
      <c r="G57" s="87">
        <f>E57/E58</f>
        <v>36.92307692307692</v>
      </c>
      <c r="H57" s="87"/>
    </row>
    <row r="58" spans="2:14" ht="15.75" thickTop="1">
      <c r="B58" s="87"/>
      <c r="C58" s="87"/>
      <c r="D58" s="87"/>
      <c r="E58" s="89">
        <v>0.65</v>
      </c>
      <c r="F58" s="87"/>
      <c r="G58" s="87"/>
      <c r="H58" s="87"/>
    </row>
    <row r="59" spans="2:14">
      <c r="B59" s="87"/>
      <c r="C59" s="87"/>
      <c r="D59" s="87"/>
      <c r="E59" s="87"/>
      <c r="F59" s="89" t="s">
        <v>411</v>
      </c>
      <c r="G59" s="87">
        <f>ROUND(G57,0)</f>
        <v>37</v>
      </c>
      <c r="H59" s="87" t="s">
        <v>412</v>
      </c>
    </row>
    <row r="60" spans="2:14">
      <c r="B60" s="87"/>
      <c r="C60" s="87"/>
      <c r="D60" s="87"/>
      <c r="E60" s="87"/>
      <c r="F60" s="87"/>
      <c r="G60" s="87"/>
      <c r="H60" s="87"/>
    </row>
    <row r="61" spans="2:14">
      <c r="B61" s="86" t="s">
        <v>414</v>
      </c>
      <c r="C61" s="86"/>
      <c r="D61" s="86"/>
      <c r="E61" s="87"/>
      <c r="F61" s="87"/>
      <c r="G61" s="87"/>
      <c r="H61" s="87"/>
    </row>
    <row r="62" spans="2:14" ht="15.75" thickBot="1">
      <c r="B62" s="87"/>
      <c r="C62" s="87"/>
      <c r="D62" s="87"/>
      <c r="E62" s="88">
        <f>E47</f>
        <v>24</v>
      </c>
      <c r="F62" s="89" t="s">
        <v>411</v>
      </c>
      <c r="G62" s="87">
        <f>E62/E63</f>
        <v>41.379310344827587</v>
      </c>
      <c r="H62" s="87"/>
    </row>
    <row r="63" spans="2:14" ht="15.75" thickTop="1">
      <c r="B63" s="87"/>
      <c r="C63" s="87"/>
      <c r="D63" s="87"/>
      <c r="E63" s="89">
        <v>0.57999999999999996</v>
      </c>
      <c r="F63" s="87"/>
      <c r="G63" s="87"/>
      <c r="H63" s="87"/>
    </row>
    <row r="64" spans="2:14">
      <c r="B64" s="90"/>
      <c r="C64" s="91"/>
      <c r="D64" s="91"/>
      <c r="E64" s="91"/>
      <c r="F64" s="89" t="s">
        <v>411</v>
      </c>
      <c r="G64" s="87">
        <f>ROUND(G62,0)</f>
        <v>41</v>
      </c>
      <c r="H64" s="87" t="s">
        <v>412</v>
      </c>
    </row>
  </sheetData>
  <mergeCells count="10">
    <mergeCell ref="C1:N1"/>
    <mergeCell ref="E6:I6"/>
    <mergeCell ref="J6:N6"/>
    <mergeCell ref="B6:D6"/>
    <mergeCell ref="E43:H43"/>
    <mergeCell ref="J43:M43"/>
    <mergeCell ref="C45:D45"/>
    <mergeCell ref="E45:N45"/>
    <mergeCell ref="C49:N49"/>
    <mergeCell ref="E44:N44"/>
  </mergeCells>
  <pageMargins left="0.12" right="0.4" top="0.12" bottom="0.14000000000000001" header="0.12" footer="0.1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N55"/>
  <sheetViews>
    <sheetView tabSelected="1" workbookViewId="0">
      <selection activeCell="E36" sqref="E36:N36"/>
    </sheetView>
  </sheetViews>
  <sheetFormatPr defaultRowHeight="15"/>
  <cols>
    <col min="2" max="2" width="9.140625" customWidth="1"/>
    <col min="3" max="3" width="28.140625" customWidth="1"/>
    <col min="5" max="6" width="7.7109375" customWidth="1"/>
    <col min="7" max="7" width="6.85546875" customWidth="1"/>
    <col min="8" max="8" width="11" customWidth="1"/>
    <col min="9" max="9" width="7.7109375" customWidth="1"/>
    <col min="10" max="10" width="10.28515625" customWidth="1"/>
    <col min="11" max="11" width="7.7109375" customWidth="1"/>
    <col min="12" max="12" width="7" customWidth="1"/>
    <col min="13" max="13" width="11.42578125" customWidth="1"/>
    <col min="14" max="14" width="7.85546875" customWidth="1"/>
  </cols>
  <sheetData>
    <row r="3" spans="2:14" ht="21">
      <c r="C3" s="1" t="s">
        <v>415</v>
      </c>
    </row>
    <row r="4" spans="2:14" ht="21">
      <c r="C4" s="1" t="s">
        <v>13</v>
      </c>
    </row>
    <row r="6" spans="2:14" ht="15" customHeight="1">
      <c r="B6" s="106" t="s">
        <v>0</v>
      </c>
      <c r="C6" s="107"/>
      <c r="D6" s="108"/>
      <c r="E6" s="84" t="s">
        <v>1</v>
      </c>
      <c r="F6" s="84"/>
      <c r="G6" s="84"/>
      <c r="H6" s="84"/>
      <c r="I6" s="84"/>
      <c r="J6" s="85" t="s">
        <v>2</v>
      </c>
      <c r="K6" s="85"/>
      <c r="L6" s="85"/>
      <c r="M6" s="85"/>
      <c r="N6" s="85"/>
    </row>
    <row r="7" spans="2:14" ht="45" customHeight="1">
      <c r="B7" s="2" t="s">
        <v>416</v>
      </c>
      <c r="C7" s="2" t="s">
        <v>3</v>
      </c>
      <c r="D7" s="2" t="s">
        <v>4</v>
      </c>
      <c r="E7" s="2" t="s">
        <v>5</v>
      </c>
      <c r="F7" s="2" t="s">
        <v>6</v>
      </c>
      <c r="G7" s="46" t="s">
        <v>15</v>
      </c>
      <c r="H7" s="46" t="s">
        <v>16</v>
      </c>
      <c r="I7" s="2" t="s">
        <v>8</v>
      </c>
      <c r="J7" s="2" t="s">
        <v>9</v>
      </c>
      <c r="K7" s="2" t="s">
        <v>6</v>
      </c>
      <c r="L7" s="46" t="s">
        <v>15</v>
      </c>
      <c r="M7" s="46" t="s">
        <v>16</v>
      </c>
      <c r="N7" s="2" t="s">
        <v>8</v>
      </c>
    </row>
    <row r="8" spans="2:14">
      <c r="B8" s="109" t="s">
        <v>381</v>
      </c>
      <c r="C8" s="110" t="s">
        <v>117</v>
      </c>
      <c r="D8" s="95">
        <v>3</v>
      </c>
      <c r="E8" s="95">
        <v>3</v>
      </c>
      <c r="F8" s="77">
        <v>4</v>
      </c>
      <c r="G8" s="78">
        <f>(88+87)/4</f>
        <v>43.75</v>
      </c>
      <c r="H8" s="77">
        <v>1.3</v>
      </c>
      <c r="I8" s="77">
        <f t="shared" ref="I8:I33" si="0">E8*F8*H8</f>
        <v>15.600000000000001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</row>
    <row r="9" spans="2:14">
      <c r="B9" s="109" t="s">
        <v>382</v>
      </c>
      <c r="C9" s="110" t="s">
        <v>118</v>
      </c>
      <c r="D9" s="95">
        <v>2</v>
      </c>
      <c r="E9" s="95">
        <v>2</v>
      </c>
      <c r="F9" s="77">
        <v>4</v>
      </c>
      <c r="G9" s="78">
        <f>(88+96)/4</f>
        <v>46</v>
      </c>
      <c r="H9" s="77">
        <v>1.3</v>
      </c>
      <c r="I9" s="77">
        <f t="shared" si="0"/>
        <v>10.4</v>
      </c>
      <c r="J9" s="77">
        <v>0</v>
      </c>
      <c r="K9" s="77">
        <v>0</v>
      </c>
      <c r="L9" s="77">
        <v>0</v>
      </c>
      <c r="M9" s="77">
        <v>0</v>
      </c>
      <c r="N9" s="77">
        <f t="shared" ref="N9:N25" si="1">J9*K9*M9</f>
        <v>0</v>
      </c>
    </row>
    <row r="10" spans="2:14">
      <c r="B10" s="109" t="s">
        <v>383</v>
      </c>
      <c r="C10" s="110" t="s">
        <v>119</v>
      </c>
      <c r="D10" s="95">
        <v>2</v>
      </c>
      <c r="E10" s="95">
        <v>2</v>
      </c>
      <c r="F10" s="77">
        <v>4</v>
      </c>
      <c r="G10" s="78">
        <f>(93+88)/4</f>
        <v>45.25</v>
      </c>
      <c r="H10" s="77">
        <v>1.3</v>
      </c>
      <c r="I10" s="77">
        <f t="shared" si="0"/>
        <v>10.4</v>
      </c>
      <c r="J10" s="77">
        <v>0</v>
      </c>
      <c r="K10" s="77">
        <v>0</v>
      </c>
      <c r="L10" s="77">
        <v>0</v>
      </c>
      <c r="M10" s="77">
        <v>0</v>
      </c>
      <c r="N10" s="77">
        <f t="shared" si="1"/>
        <v>0</v>
      </c>
    </row>
    <row r="11" spans="2:14">
      <c r="B11" s="109" t="s">
        <v>384</v>
      </c>
      <c r="C11" s="110" t="s">
        <v>120</v>
      </c>
      <c r="D11" s="95">
        <v>3</v>
      </c>
      <c r="E11" s="95">
        <v>2</v>
      </c>
      <c r="F11" s="77">
        <v>4</v>
      </c>
      <c r="G11" s="78">
        <f>(87+70)/4</f>
        <v>39.25</v>
      </c>
      <c r="H11" s="77">
        <v>1</v>
      </c>
      <c r="I11" s="77">
        <f t="shared" si="0"/>
        <v>8</v>
      </c>
      <c r="J11" s="77">
        <v>1</v>
      </c>
      <c r="K11" s="77">
        <v>4</v>
      </c>
      <c r="L11" s="78">
        <f>G11</f>
        <v>39.25</v>
      </c>
      <c r="M11" s="77">
        <v>2</v>
      </c>
      <c r="N11" s="77">
        <f t="shared" si="1"/>
        <v>8</v>
      </c>
    </row>
    <row r="12" spans="2:14">
      <c r="B12" s="109" t="s">
        <v>385</v>
      </c>
      <c r="C12" s="77" t="s">
        <v>121</v>
      </c>
      <c r="D12" s="109">
        <v>2</v>
      </c>
      <c r="E12" s="109">
        <v>1</v>
      </c>
      <c r="F12" s="77">
        <v>4</v>
      </c>
      <c r="G12" s="78">
        <f>(87+85)/4</f>
        <v>43</v>
      </c>
      <c r="H12" s="77">
        <v>1.3</v>
      </c>
      <c r="I12" s="77">
        <f t="shared" si="0"/>
        <v>5.2</v>
      </c>
      <c r="J12" s="77">
        <v>1</v>
      </c>
      <c r="K12" s="77">
        <v>4</v>
      </c>
      <c r="L12" s="78">
        <f t="shared" ref="L12:L32" si="2">G12</f>
        <v>43</v>
      </c>
      <c r="M12" s="77">
        <v>2</v>
      </c>
      <c r="N12" s="77">
        <f t="shared" si="1"/>
        <v>8</v>
      </c>
    </row>
    <row r="13" spans="2:14">
      <c r="B13" s="109" t="s">
        <v>386</v>
      </c>
      <c r="C13" s="110" t="s">
        <v>122</v>
      </c>
      <c r="D13" s="95">
        <v>2</v>
      </c>
      <c r="E13" s="95">
        <v>1</v>
      </c>
      <c r="F13" s="77">
        <v>4</v>
      </c>
      <c r="G13" s="78">
        <f>(90+88)/4</f>
        <v>44.5</v>
      </c>
      <c r="H13" s="77">
        <v>1.3</v>
      </c>
      <c r="I13" s="77">
        <f t="shared" si="0"/>
        <v>5.2</v>
      </c>
      <c r="J13" s="77">
        <v>1</v>
      </c>
      <c r="K13" s="77">
        <v>4</v>
      </c>
      <c r="L13" s="78">
        <f t="shared" si="2"/>
        <v>44.5</v>
      </c>
      <c r="M13" s="77">
        <v>2</v>
      </c>
      <c r="N13" s="77">
        <f t="shared" si="1"/>
        <v>8</v>
      </c>
    </row>
    <row r="14" spans="2:14">
      <c r="B14" s="109" t="s">
        <v>387</v>
      </c>
      <c r="C14" s="110" t="s">
        <v>123</v>
      </c>
      <c r="D14" s="95">
        <v>3</v>
      </c>
      <c r="E14" s="95">
        <v>2</v>
      </c>
      <c r="F14" s="77">
        <v>4</v>
      </c>
      <c r="G14" s="78">
        <f>(94+87)/4</f>
        <v>45.25</v>
      </c>
      <c r="H14" s="77">
        <v>1.3</v>
      </c>
      <c r="I14" s="77">
        <f t="shared" si="0"/>
        <v>10.4</v>
      </c>
      <c r="J14" s="77">
        <v>1</v>
      </c>
      <c r="K14" s="77">
        <v>4</v>
      </c>
      <c r="L14" s="78">
        <f t="shared" si="2"/>
        <v>45.25</v>
      </c>
      <c r="M14" s="77">
        <v>2</v>
      </c>
      <c r="N14" s="77">
        <f t="shared" si="1"/>
        <v>8</v>
      </c>
    </row>
    <row r="15" spans="2:14">
      <c r="B15" s="109" t="s">
        <v>388</v>
      </c>
      <c r="C15" s="110" t="s">
        <v>124</v>
      </c>
      <c r="D15" s="95">
        <v>3</v>
      </c>
      <c r="E15" s="95">
        <v>2</v>
      </c>
      <c r="F15" s="77">
        <v>4</v>
      </c>
      <c r="G15" s="78">
        <f>(99+94)/4</f>
        <v>48.25</v>
      </c>
      <c r="H15" s="77">
        <v>1.3</v>
      </c>
      <c r="I15" s="77">
        <f t="shared" si="0"/>
        <v>10.4</v>
      </c>
      <c r="J15" s="77">
        <v>1</v>
      </c>
      <c r="K15" s="77">
        <v>4</v>
      </c>
      <c r="L15" s="78">
        <f t="shared" si="2"/>
        <v>48.25</v>
      </c>
      <c r="M15" s="77">
        <v>2</v>
      </c>
      <c r="N15" s="77">
        <f t="shared" si="1"/>
        <v>8</v>
      </c>
    </row>
    <row r="16" spans="2:14">
      <c r="B16" s="109" t="s">
        <v>389</v>
      </c>
      <c r="C16" s="110" t="s">
        <v>125</v>
      </c>
      <c r="D16" s="95">
        <v>2</v>
      </c>
      <c r="E16" s="95">
        <v>1</v>
      </c>
      <c r="F16" s="77">
        <v>4</v>
      </c>
      <c r="G16" s="78">
        <f>(44+48)/4</f>
        <v>23</v>
      </c>
      <c r="H16" s="77">
        <v>1</v>
      </c>
      <c r="I16" s="77">
        <f t="shared" si="0"/>
        <v>4</v>
      </c>
      <c r="J16" s="77">
        <v>1</v>
      </c>
      <c r="K16" s="77">
        <v>4</v>
      </c>
      <c r="L16" s="78">
        <f t="shared" si="2"/>
        <v>23</v>
      </c>
      <c r="M16" s="77">
        <v>1</v>
      </c>
      <c r="N16" s="77">
        <f t="shared" si="1"/>
        <v>4</v>
      </c>
    </row>
    <row r="17" spans="2:14">
      <c r="B17" s="109" t="s">
        <v>390</v>
      </c>
      <c r="C17" s="110" t="s">
        <v>126</v>
      </c>
      <c r="D17" s="95">
        <v>2</v>
      </c>
      <c r="E17" s="95">
        <v>2</v>
      </c>
      <c r="F17" s="77">
        <v>4</v>
      </c>
      <c r="G17" s="78">
        <f>(95+86)/4</f>
        <v>45.25</v>
      </c>
      <c r="H17" s="77">
        <v>1.3</v>
      </c>
      <c r="I17" s="77">
        <f t="shared" si="0"/>
        <v>10.4</v>
      </c>
      <c r="J17" s="77">
        <v>0</v>
      </c>
      <c r="K17" s="77">
        <v>0</v>
      </c>
      <c r="L17" s="78">
        <v>0</v>
      </c>
      <c r="M17" s="77">
        <v>0</v>
      </c>
      <c r="N17" s="77">
        <f t="shared" si="1"/>
        <v>0</v>
      </c>
    </row>
    <row r="18" spans="2:14">
      <c r="B18" s="109" t="s">
        <v>391</v>
      </c>
      <c r="C18" s="110" t="s">
        <v>127</v>
      </c>
      <c r="D18" s="95">
        <v>2</v>
      </c>
      <c r="E18" s="95">
        <v>1</v>
      </c>
      <c r="F18" s="77">
        <v>4</v>
      </c>
      <c r="G18" s="78">
        <f>(87+101)/4</f>
        <v>47</v>
      </c>
      <c r="H18" s="77">
        <v>1.3</v>
      </c>
      <c r="I18" s="77">
        <f t="shared" si="0"/>
        <v>5.2</v>
      </c>
      <c r="J18" s="77">
        <v>1</v>
      </c>
      <c r="K18" s="77">
        <v>4</v>
      </c>
      <c r="L18" s="78">
        <f t="shared" si="2"/>
        <v>47</v>
      </c>
      <c r="M18" s="77">
        <v>2</v>
      </c>
      <c r="N18" s="77">
        <f t="shared" si="1"/>
        <v>8</v>
      </c>
    </row>
    <row r="19" spans="2:14">
      <c r="B19" s="109" t="s">
        <v>392</v>
      </c>
      <c r="C19" s="110" t="s">
        <v>128</v>
      </c>
      <c r="D19" s="95">
        <v>2</v>
      </c>
      <c r="E19" s="95">
        <v>2</v>
      </c>
      <c r="F19" s="77">
        <v>4</v>
      </c>
      <c r="G19" s="78">
        <f>(83+87)/4</f>
        <v>42.5</v>
      </c>
      <c r="H19" s="77">
        <v>1.3</v>
      </c>
      <c r="I19" s="77">
        <f t="shared" si="0"/>
        <v>10.4</v>
      </c>
      <c r="J19" s="77">
        <v>0</v>
      </c>
      <c r="K19" s="77">
        <v>0</v>
      </c>
      <c r="L19" s="78">
        <v>0</v>
      </c>
      <c r="M19" s="77">
        <v>0</v>
      </c>
      <c r="N19" s="77">
        <f t="shared" si="1"/>
        <v>0</v>
      </c>
    </row>
    <row r="20" spans="2:14">
      <c r="B20" s="109" t="s">
        <v>393</v>
      </c>
      <c r="C20" s="110" t="s">
        <v>129</v>
      </c>
      <c r="D20" s="95">
        <v>2</v>
      </c>
      <c r="E20" s="95">
        <v>1</v>
      </c>
      <c r="F20" s="77">
        <v>4</v>
      </c>
      <c r="G20" s="78">
        <f>(96+149)/4</f>
        <v>61.25</v>
      </c>
      <c r="H20" s="77">
        <v>1.3</v>
      </c>
      <c r="I20" s="77">
        <f t="shared" si="0"/>
        <v>5.2</v>
      </c>
      <c r="J20" s="77">
        <v>1</v>
      </c>
      <c r="K20" s="77">
        <v>4</v>
      </c>
      <c r="L20" s="78">
        <f t="shared" si="2"/>
        <v>61.25</v>
      </c>
      <c r="M20" s="77">
        <v>3</v>
      </c>
      <c r="N20" s="77">
        <f t="shared" si="1"/>
        <v>12</v>
      </c>
    </row>
    <row r="21" spans="2:14">
      <c r="B21" s="109" t="s">
        <v>394</v>
      </c>
      <c r="C21" s="110" t="s">
        <v>130</v>
      </c>
      <c r="D21" s="95">
        <v>2</v>
      </c>
      <c r="E21" s="95">
        <v>1</v>
      </c>
      <c r="F21" s="77">
        <v>4</v>
      </c>
      <c r="G21" s="78">
        <f>(12+18)/4</f>
        <v>7.5</v>
      </c>
      <c r="H21" s="77">
        <v>1</v>
      </c>
      <c r="I21" s="77">
        <f t="shared" si="0"/>
        <v>4</v>
      </c>
      <c r="J21" s="77">
        <v>1</v>
      </c>
      <c r="K21" s="77">
        <v>4</v>
      </c>
      <c r="L21" s="78">
        <f t="shared" si="2"/>
        <v>7.5</v>
      </c>
      <c r="M21" s="77">
        <v>0.6</v>
      </c>
      <c r="N21" s="77">
        <f t="shared" si="1"/>
        <v>2.4</v>
      </c>
    </row>
    <row r="22" spans="2:14">
      <c r="B22" s="109" t="s">
        <v>395</v>
      </c>
      <c r="C22" s="110" t="s">
        <v>131</v>
      </c>
      <c r="D22" s="95">
        <v>3</v>
      </c>
      <c r="E22" s="95">
        <v>2</v>
      </c>
      <c r="F22" s="77">
        <v>4</v>
      </c>
      <c r="G22" s="78">
        <f>(87+94)/4</f>
        <v>45.25</v>
      </c>
      <c r="H22" s="77">
        <v>1.3</v>
      </c>
      <c r="I22" s="77">
        <f t="shared" si="0"/>
        <v>10.4</v>
      </c>
      <c r="J22" s="77">
        <v>1</v>
      </c>
      <c r="K22" s="77">
        <v>4</v>
      </c>
      <c r="L22" s="78">
        <f t="shared" si="2"/>
        <v>45.25</v>
      </c>
      <c r="M22" s="77">
        <v>2</v>
      </c>
      <c r="N22" s="77">
        <f t="shared" si="1"/>
        <v>8</v>
      </c>
    </row>
    <row r="23" spans="2:14">
      <c r="B23" s="109" t="s">
        <v>396</v>
      </c>
      <c r="C23" s="110" t="s">
        <v>132</v>
      </c>
      <c r="D23" s="95">
        <v>3</v>
      </c>
      <c r="E23" s="95">
        <v>2</v>
      </c>
      <c r="F23" s="77">
        <v>4</v>
      </c>
      <c r="G23" s="78">
        <f>(88+90)/4</f>
        <v>44.5</v>
      </c>
      <c r="H23" s="77">
        <v>1.3</v>
      </c>
      <c r="I23" s="77">
        <f t="shared" si="0"/>
        <v>10.4</v>
      </c>
      <c r="J23" s="77">
        <v>1</v>
      </c>
      <c r="K23" s="77">
        <v>4</v>
      </c>
      <c r="L23" s="78">
        <f t="shared" si="2"/>
        <v>44.5</v>
      </c>
      <c r="M23" s="77">
        <v>2</v>
      </c>
      <c r="N23" s="77">
        <f t="shared" si="1"/>
        <v>8</v>
      </c>
    </row>
    <row r="24" spans="2:14">
      <c r="B24" s="109" t="s">
        <v>397</v>
      </c>
      <c r="C24" s="110" t="s">
        <v>133</v>
      </c>
      <c r="D24" s="95">
        <v>2</v>
      </c>
      <c r="E24" s="95">
        <v>2</v>
      </c>
      <c r="F24" s="77">
        <v>4</v>
      </c>
      <c r="G24" s="78">
        <f>(79+96)/4</f>
        <v>43.75</v>
      </c>
      <c r="H24" s="77">
        <v>1.3</v>
      </c>
      <c r="I24" s="77">
        <f t="shared" si="0"/>
        <v>10.4</v>
      </c>
      <c r="J24" s="77">
        <v>0</v>
      </c>
      <c r="K24" s="77">
        <v>0</v>
      </c>
      <c r="L24" s="78">
        <v>0</v>
      </c>
      <c r="M24" s="77">
        <v>0</v>
      </c>
      <c r="N24" s="77">
        <f t="shared" si="1"/>
        <v>0</v>
      </c>
    </row>
    <row r="25" spans="2:14">
      <c r="B25" s="109" t="s">
        <v>398</v>
      </c>
      <c r="C25" s="110" t="s">
        <v>134</v>
      </c>
      <c r="D25" s="95">
        <v>2</v>
      </c>
      <c r="E25" s="95">
        <v>2</v>
      </c>
      <c r="F25" s="77">
        <v>4</v>
      </c>
      <c r="G25" s="78">
        <f>160/4</f>
        <v>40</v>
      </c>
      <c r="H25" s="77">
        <v>1</v>
      </c>
      <c r="I25" s="77">
        <f t="shared" si="0"/>
        <v>8</v>
      </c>
      <c r="J25" s="77">
        <v>0</v>
      </c>
      <c r="K25" s="77">
        <v>0</v>
      </c>
      <c r="L25" s="78">
        <v>0</v>
      </c>
      <c r="M25" s="77">
        <v>0</v>
      </c>
      <c r="N25" s="77">
        <f t="shared" si="1"/>
        <v>0</v>
      </c>
    </row>
    <row r="26" spans="2:14">
      <c r="B26" s="109" t="s">
        <v>399</v>
      </c>
      <c r="C26" s="110" t="s">
        <v>135</v>
      </c>
      <c r="D26" s="95">
        <v>2</v>
      </c>
      <c r="E26" s="95">
        <v>1</v>
      </c>
      <c r="F26" s="77">
        <v>4</v>
      </c>
      <c r="G26" s="78">
        <f>108/4</f>
        <v>27</v>
      </c>
      <c r="H26" s="77">
        <v>1</v>
      </c>
      <c r="I26" s="77">
        <f t="shared" si="0"/>
        <v>4</v>
      </c>
      <c r="J26" s="77">
        <v>1</v>
      </c>
      <c r="K26" s="77">
        <v>4</v>
      </c>
      <c r="L26" s="78">
        <f t="shared" si="2"/>
        <v>27</v>
      </c>
      <c r="M26" s="77">
        <v>2</v>
      </c>
      <c r="N26" s="77">
        <f>J26*K26*M26</f>
        <v>8</v>
      </c>
    </row>
    <row r="27" spans="2:14">
      <c r="B27" s="109" t="s">
        <v>400</v>
      </c>
      <c r="C27" s="110" t="s">
        <v>136</v>
      </c>
      <c r="D27" s="95">
        <v>3</v>
      </c>
      <c r="E27" s="95">
        <v>2</v>
      </c>
      <c r="F27" s="77">
        <v>4</v>
      </c>
      <c r="G27" s="78">
        <f>120/4</f>
        <v>30</v>
      </c>
      <c r="H27" s="77">
        <v>1</v>
      </c>
      <c r="I27" s="77">
        <f t="shared" si="0"/>
        <v>8</v>
      </c>
      <c r="J27" s="77">
        <v>1</v>
      </c>
      <c r="K27" s="77">
        <v>4</v>
      </c>
      <c r="L27" s="78">
        <f t="shared" si="2"/>
        <v>30</v>
      </c>
      <c r="M27" s="77">
        <v>2</v>
      </c>
      <c r="N27" s="77">
        <f t="shared" ref="N27:N33" si="3">J27*K27*M27</f>
        <v>8</v>
      </c>
    </row>
    <row r="28" spans="2:14">
      <c r="B28" s="109" t="s">
        <v>401</v>
      </c>
      <c r="C28" s="110" t="s">
        <v>137</v>
      </c>
      <c r="D28" s="95">
        <v>3</v>
      </c>
      <c r="E28" s="95">
        <v>2</v>
      </c>
      <c r="F28" s="77">
        <v>4</v>
      </c>
      <c r="G28" s="78">
        <f>107/4</f>
        <v>26.75</v>
      </c>
      <c r="H28" s="77">
        <v>1</v>
      </c>
      <c r="I28" s="77">
        <f t="shared" si="0"/>
        <v>8</v>
      </c>
      <c r="J28" s="77">
        <v>1</v>
      </c>
      <c r="K28" s="77">
        <v>4</v>
      </c>
      <c r="L28" s="78">
        <f t="shared" si="2"/>
        <v>26.75</v>
      </c>
      <c r="M28" s="77">
        <v>2</v>
      </c>
      <c r="N28" s="77">
        <f t="shared" si="3"/>
        <v>8</v>
      </c>
    </row>
    <row r="29" spans="2:14">
      <c r="B29" s="109" t="s">
        <v>402</v>
      </c>
      <c r="C29" s="110" t="s">
        <v>138</v>
      </c>
      <c r="D29" s="95">
        <v>2</v>
      </c>
      <c r="E29" s="95">
        <v>1</v>
      </c>
      <c r="F29" s="77">
        <v>4</v>
      </c>
      <c r="G29" s="78">
        <f>137/4</f>
        <v>34.25</v>
      </c>
      <c r="H29" s="77">
        <v>1</v>
      </c>
      <c r="I29" s="77">
        <f t="shared" si="0"/>
        <v>4</v>
      </c>
      <c r="J29" s="77">
        <v>1</v>
      </c>
      <c r="K29" s="77">
        <v>4</v>
      </c>
      <c r="L29" s="78">
        <f t="shared" si="2"/>
        <v>34.25</v>
      </c>
      <c r="M29" s="77">
        <v>2</v>
      </c>
      <c r="N29" s="77">
        <f t="shared" si="3"/>
        <v>8</v>
      </c>
    </row>
    <row r="30" spans="2:14">
      <c r="B30" s="109" t="s">
        <v>403</v>
      </c>
      <c r="C30" s="110" t="s">
        <v>139</v>
      </c>
      <c r="D30" s="95">
        <v>2</v>
      </c>
      <c r="E30" s="95">
        <v>2</v>
      </c>
      <c r="F30" s="77">
        <v>4</v>
      </c>
      <c r="G30" s="78">
        <f>173/4</f>
        <v>43.25</v>
      </c>
      <c r="H30" s="77">
        <v>1.3</v>
      </c>
      <c r="I30" s="77">
        <f t="shared" si="0"/>
        <v>10.4</v>
      </c>
      <c r="J30" s="77">
        <v>0</v>
      </c>
      <c r="K30" s="77">
        <v>0</v>
      </c>
      <c r="L30" s="78">
        <v>0</v>
      </c>
      <c r="M30" s="77">
        <v>0</v>
      </c>
      <c r="N30" s="77">
        <f t="shared" si="3"/>
        <v>0</v>
      </c>
    </row>
    <row r="31" spans="2:14">
      <c r="B31" s="109" t="s">
        <v>405</v>
      </c>
      <c r="C31" s="110" t="s">
        <v>404</v>
      </c>
      <c r="D31" s="95">
        <v>3</v>
      </c>
      <c r="E31" s="95">
        <v>2</v>
      </c>
      <c r="F31" s="77">
        <v>4</v>
      </c>
      <c r="G31" s="78">
        <f>78/4</f>
        <v>19.5</v>
      </c>
      <c r="H31" s="77">
        <v>1</v>
      </c>
      <c r="I31" s="77">
        <f t="shared" si="0"/>
        <v>8</v>
      </c>
      <c r="J31" s="77">
        <v>1</v>
      </c>
      <c r="K31" s="77">
        <v>4</v>
      </c>
      <c r="L31" s="78">
        <f t="shared" si="2"/>
        <v>19.5</v>
      </c>
      <c r="M31" s="77">
        <v>1</v>
      </c>
      <c r="N31" s="77">
        <f t="shared" si="3"/>
        <v>4</v>
      </c>
    </row>
    <row r="32" spans="2:14">
      <c r="B32" s="109" t="s">
        <v>407</v>
      </c>
      <c r="C32" s="110" t="s">
        <v>406</v>
      </c>
      <c r="D32" s="95">
        <v>3</v>
      </c>
      <c r="E32" s="95">
        <v>2</v>
      </c>
      <c r="F32" s="77">
        <v>4</v>
      </c>
      <c r="G32" s="78">
        <f>26/4</f>
        <v>6.5</v>
      </c>
      <c r="H32" s="77">
        <v>1</v>
      </c>
      <c r="I32" s="77">
        <f t="shared" si="0"/>
        <v>8</v>
      </c>
      <c r="J32" s="77">
        <v>1</v>
      </c>
      <c r="K32" s="77">
        <v>4</v>
      </c>
      <c r="L32" s="78">
        <f t="shared" si="2"/>
        <v>6.5</v>
      </c>
      <c r="M32" s="77">
        <v>0.6</v>
      </c>
      <c r="N32" s="77">
        <f t="shared" si="3"/>
        <v>2.4</v>
      </c>
    </row>
    <row r="33" spans="2:14">
      <c r="B33" s="109" t="s">
        <v>408</v>
      </c>
      <c r="C33" s="94" t="s">
        <v>140</v>
      </c>
      <c r="D33" s="95">
        <v>3</v>
      </c>
      <c r="E33" s="95">
        <v>3</v>
      </c>
      <c r="F33" s="9">
        <v>4</v>
      </c>
      <c r="G33" s="11">
        <f>38/4</f>
        <v>9.5</v>
      </c>
      <c r="H33" s="9">
        <v>1</v>
      </c>
      <c r="I33" s="9">
        <f t="shared" si="0"/>
        <v>12</v>
      </c>
      <c r="J33" s="9">
        <v>0</v>
      </c>
      <c r="K33" s="9">
        <v>0</v>
      </c>
      <c r="L33" s="11">
        <v>0</v>
      </c>
      <c r="M33" s="9">
        <v>0</v>
      </c>
      <c r="N33" s="9">
        <f t="shared" si="3"/>
        <v>0</v>
      </c>
    </row>
    <row r="34" spans="2:14">
      <c r="B34" s="92"/>
      <c r="C34" s="7"/>
      <c r="D34" s="7"/>
      <c r="E34" s="96" t="s">
        <v>10</v>
      </c>
      <c r="F34" s="97"/>
      <c r="G34" s="97"/>
      <c r="H34" s="98"/>
      <c r="I34" s="99">
        <f>SUM(I8:I33)</f>
        <v>216.40000000000003</v>
      </c>
      <c r="J34" s="96" t="s">
        <v>10</v>
      </c>
      <c r="K34" s="97"/>
      <c r="L34" s="97"/>
      <c r="M34" s="98"/>
      <c r="N34" s="99">
        <f>SUM(N12:N12)</f>
        <v>8</v>
      </c>
    </row>
    <row r="35" spans="2:14">
      <c r="B35" s="93"/>
      <c r="C35" s="74"/>
      <c r="D35" s="75"/>
      <c r="E35" s="100" t="s">
        <v>409</v>
      </c>
      <c r="F35" s="101"/>
      <c r="G35" s="101"/>
      <c r="H35" s="101"/>
      <c r="I35" s="101"/>
      <c r="J35" s="101"/>
      <c r="K35" s="101"/>
      <c r="L35" s="101"/>
      <c r="M35" s="101"/>
      <c r="N35" s="102"/>
    </row>
    <row r="36" spans="2:14">
      <c r="B36" s="72"/>
      <c r="C36" s="96" t="s">
        <v>11</v>
      </c>
      <c r="D36" s="98"/>
      <c r="E36" s="96">
        <f>(I34+N34+20)/12</f>
        <v>20.366666666666671</v>
      </c>
      <c r="F36" s="97"/>
      <c r="G36" s="97"/>
      <c r="H36" s="97"/>
      <c r="I36" s="97"/>
      <c r="J36" s="97"/>
      <c r="K36" s="97"/>
      <c r="L36" s="97"/>
      <c r="M36" s="97"/>
      <c r="N36" s="98"/>
    </row>
    <row r="37" spans="2:14">
      <c r="B37" s="4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t="18.75">
      <c r="B38" s="45"/>
      <c r="C38" s="5"/>
      <c r="D38" s="6" t="s">
        <v>12</v>
      </c>
      <c r="E38" s="76">
        <f>ROUND(E36,0)</f>
        <v>20</v>
      </c>
      <c r="F38" s="8"/>
      <c r="G38" s="8"/>
      <c r="H38" s="8"/>
      <c r="I38" s="8"/>
      <c r="J38" s="8"/>
      <c r="K38" s="8"/>
      <c r="L38" s="8"/>
      <c r="M38" s="8"/>
      <c r="N38" s="8"/>
    </row>
    <row r="42" spans="2:14">
      <c r="B42" s="86" t="s">
        <v>410</v>
      </c>
      <c r="C42" s="86"/>
      <c r="D42" s="86"/>
      <c r="E42" s="87"/>
      <c r="F42" s="87"/>
      <c r="G42" s="87"/>
      <c r="H42" s="87"/>
    </row>
    <row r="43" spans="2:14" ht="15.75" thickBot="1">
      <c r="B43" s="87"/>
      <c r="C43" s="87"/>
      <c r="D43" s="87"/>
      <c r="E43" s="88">
        <f>E38</f>
        <v>20</v>
      </c>
      <c r="F43" s="89" t="s">
        <v>411</v>
      </c>
      <c r="G43" s="87">
        <f>E43/E44</f>
        <v>27.777777777777779</v>
      </c>
      <c r="H43" s="87"/>
    </row>
    <row r="44" spans="2:14" ht="15.75" thickTop="1">
      <c r="B44" s="87"/>
      <c r="C44" s="87"/>
      <c r="D44" s="87"/>
      <c r="E44" s="89">
        <v>0.72</v>
      </c>
      <c r="F44" s="87"/>
      <c r="G44" s="87"/>
      <c r="H44" s="87"/>
    </row>
    <row r="45" spans="2:14">
      <c r="B45" s="87"/>
      <c r="C45" s="87"/>
      <c r="D45" s="87"/>
      <c r="E45" s="87"/>
      <c r="F45" s="89" t="s">
        <v>411</v>
      </c>
      <c r="G45" s="87">
        <f>ROUND(G43,0)</f>
        <v>28</v>
      </c>
      <c r="H45" s="87" t="s">
        <v>412</v>
      </c>
    </row>
    <row r="46" spans="2:14">
      <c r="B46" s="87"/>
      <c r="C46" s="87"/>
      <c r="D46" s="87"/>
      <c r="E46" s="87"/>
      <c r="F46" s="89"/>
      <c r="G46" s="87"/>
      <c r="H46" s="87"/>
    </row>
    <row r="47" spans="2:14">
      <c r="B47" s="86" t="s">
        <v>413</v>
      </c>
      <c r="C47" s="86"/>
      <c r="D47" s="86"/>
      <c r="E47" s="87"/>
      <c r="F47" s="87"/>
      <c r="G47" s="87"/>
      <c r="H47" s="87"/>
    </row>
    <row r="48" spans="2:14" ht="15.75" thickBot="1">
      <c r="B48" s="87"/>
      <c r="C48" s="87"/>
      <c r="D48" s="87"/>
      <c r="E48" s="88">
        <f>E38</f>
        <v>20</v>
      </c>
      <c r="F48" s="89" t="s">
        <v>411</v>
      </c>
      <c r="G48" s="87">
        <f>E48/E49</f>
        <v>30.769230769230766</v>
      </c>
      <c r="H48" s="87"/>
    </row>
    <row r="49" spans="2:8" ht="15.75" thickTop="1">
      <c r="B49" s="87"/>
      <c r="C49" s="87"/>
      <c r="D49" s="87"/>
      <c r="E49" s="89">
        <v>0.65</v>
      </c>
      <c r="F49" s="87"/>
      <c r="G49" s="87"/>
      <c r="H49" s="87"/>
    </row>
    <row r="50" spans="2:8">
      <c r="B50" s="87"/>
      <c r="C50" s="87"/>
      <c r="D50" s="87"/>
      <c r="E50" s="87"/>
      <c r="F50" s="89" t="s">
        <v>411</v>
      </c>
      <c r="G50" s="87">
        <f>ROUND(G48,0)</f>
        <v>31</v>
      </c>
      <c r="H50" s="87" t="s">
        <v>412</v>
      </c>
    </row>
    <row r="51" spans="2:8">
      <c r="B51" s="87"/>
      <c r="C51" s="87"/>
      <c r="D51" s="87"/>
      <c r="E51" s="87"/>
      <c r="F51" s="87"/>
      <c r="G51" s="87"/>
      <c r="H51" s="87"/>
    </row>
    <row r="52" spans="2:8">
      <c r="B52" s="86" t="s">
        <v>414</v>
      </c>
      <c r="C52" s="86"/>
      <c r="D52" s="86"/>
      <c r="E52" s="87"/>
      <c r="F52" s="87"/>
      <c r="G52" s="87"/>
      <c r="H52" s="87"/>
    </row>
    <row r="53" spans="2:8" ht="15.75" thickBot="1">
      <c r="B53" s="87"/>
      <c r="C53" s="87"/>
      <c r="D53" s="87"/>
      <c r="E53" s="88">
        <f>E38</f>
        <v>20</v>
      </c>
      <c r="F53" s="89" t="s">
        <v>411</v>
      </c>
      <c r="G53" s="87">
        <f>E53/E54</f>
        <v>34.482758620689658</v>
      </c>
      <c r="H53" s="87"/>
    </row>
    <row r="54" spans="2:8" ht="15.75" thickTop="1">
      <c r="B54" s="87"/>
      <c r="C54" s="87"/>
      <c r="D54" s="87"/>
      <c r="E54" s="89">
        <v>0.57999999999999996</v>
      </c>
      <c r="F54" s="87"/>
      <c r="G54" s="87"/>
      <c r="H54" s="87"/>
    </row>
    <row r="55" spans="2:8">
      <c r="B55" s="90"/>
      <c r="C55" s="91"/>
      <c r="D55" s="91"/>
      <c r="E55" s="91"/>
      <c r="F55" s="89" t="s">
        <v>411</v>
      </c>
      <c r="G55" s="87">
        <f>ROUND(G53,0)</f>
        <v>34</v>
      </c>
      <c r="H55" s="87" t="s">
        <v>412</v>
      </c>
    </row>
  </sheetData>
  <mergeCells count="8">
    <mergeCell ref="C36:D36"/>
    <mergeCell ref="E36:N36"/>
    <mergeCell ref="E6:I6"/>
    <mergeCell ref="J6:N6"/>
    <mergeCell ref="E34:H34"/>
    <mergeCell ref="J34:M34"/>
    <mergeCell ref="E35:N35"/>
    <mergeCell ref="B6:D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M27"/>
  <sheetViews>
    <sheetView topLeftCell="B1" workbookViewId="0">
      <selection activeCell="J13" sqref="J13"/>
    </sheetView>
  </sheetViews>
  <sheetFormatPr defaultRowHeight="15"/>
  <cols>
    <col min="2" max="2" width="11.7109375" customWidth="1"/>
    <col min="3" max="3" width="45.7109375" customWidth="1"/>
    <col min="5" max="5" width="13.85546875" customWidth="1"/>
    <col min="8" max="8" width="12.140625" customWidth="1"/>
    <col min="10" max="10" width="12.5703125" customWidth="1"/>
  </cols>
  <sheetData>
    <row r="2" spans="2:13" ht="30">
      <c r="B2" s="13" t="s">
        <v>86</v>
      </c>
      <c r="C2" s="13" t="s">
        <v>87</v>
      </c>
      <c r="D2" s="13" t="s">
        <v>88</v>
      </c>
      <c r="E2" s="14"/>
      <c r="F2" s="13" t="s">
        <v>89</v>
      </c>
      <c r="G2" s="14"/>
      <c r="H2" s="13" t="s">
        <v>90</v>
      </c>
      <c r="I2" s="13"/>
      <c r="J2" s="15" t="s">
        <v>91</v>
      </c>
      <c r="K2" s="15"/>
    </row>
    <row r="3" spans="2:13">
      <c r="B3" s="31">
        <v>1</v>
      </c>
      <c r="C3" s="31">
        <v>2</v>
      </c>
      <c r="D3" s="32">
        <v>3</v>
      </c>
      <c r="E3" s="33"/>
      <c r="F3" s="32">
        <v>4</v>
      </c>
      <c r="G3" s="33"/>
      <c r="H3" s="32">
        <v>5</v>
      </c>
      <c r="I3" s="33"/>
      <c r="J3" s="32">
        <v>6</v>
      </c>
      <c r="K3" s="33"/>
    </row>
    <row r="4" spans="2:13">
      <c r="B4" s="34" t="s">
        <v>92</v>
      </c>
      <c r="C4" s="35"/>
      <c r="D4" s="35"/>
      <c r="E4" s="35"/>
      <c r="F4" s="35"/>
      <c r="G4" s="36"/>
      <c r="H4" s="37"/>
      <c r="I4" s="38"/>
      <c r="J4" s="37"/>
      <c r="K4" s="38"/>
    </row>
    <row r="5" spans="2:13">
      <c r="B5" s="39">
        <v>1</v>
      </c>
      <c r="C5" s="40" t="s">
        <v>113</v>
      </c>
      <c r="D5" s="43">
        <v>150</v>
      </c>
      <c r="E5" s="41" t="s">
        <v>94</v>
      </c>
      <c r="F5" s="44">
        <v>2</v>
      </c>
      <c r="G5" s="41" t="s">
        <v>95</v>
      </c>
      <c r="H5" s="43">
        <f>F5*D5</f>
        <v>300</v>
      </c>
      <c r="I5" s="42" t="s">
        <v>96</v>
      </c>
      <c r="J5" s="43">
        <f t="shared" ref="J5:J10" si="0">H5*60</f>
        <v>18000</v>
      </c>
      <c r="K5" s="42" t="s">
        <v>97</v>
      </c>
    </row>
    <row r="6" spans="2:13">
      <c r="B6" s="39">
        <v>2</v>
      </c>
      <c r="C6" s="40" t="s">
        <v>114</v>
      </c>
      <c r="D6" s="43">
        <v>20</v>
      </c>
      <c r="E6" s="41" t="s">
        <v>94</v>
      </c>
      <c r="F6" s="44">
        <v>25</v>
      </c>
      <c r="G6" s="41" t="s">
        <v>95</v>
      </c>
      <c r="H6" s="43">
        <f>D6*F6</f>
        <v>500</v>
      </c>
      <c r="I6" s="42" t="s">
        <v>96</v>
      </c>
      <c r="J6" s="43">
        <f t="shared" si="0"/>
        <v>30000</v>
      </c>
      <c r="K6" s="42" t="s">
        <v>97</v>
      </c>
    </row>
    <row r="7" spans="2:13">
      <c r="B7" s="39">
        <v>3</v>
      </c>
      <c r="C7" s="40" t="s">
        <v>115</v>
      </c>
      <c r="D7" s="43">
        <v>150</v>
      </c>
      <c r="E7" s="41" t="s">
        <v>94</v>
      </c>
      <c r="F7" s="44">
        <v>15</v>
      </c>
      <c r="G7" s="41" t="s">
        <v>95</v>
      </c>
      <c r="H7" s="43">
        <f>D7*F7</f>
        <v>2250</v>
      </c>
      <c r="I7" s="42" t="s">
        <v>96</v>
      </c>
      <c r="J7" s="43">
        <f t="shared" si="0"/>
        <v>135000</v>
      </c>
      <c r="K7" s="42" t="s">
        <v>97</v>
      </c>
    </row>
    <row r="8" spans="2:13">
      <c r="B8" s="39">
        <v>4</v>
      </c>
      <c r="C8" s="40" t="s">
        <v>116</v>
      </c>
      <c r="D8" s="43">
        <v>150</v>
      </c>
      <c r="E8" s="41" t="s">
        <v>94</v>
      </c>
      <c r="F8" s="44">
        <v>10</v>
      </c>
      <c r="G8" s="41" t="s">
        <v>95</v>
      </c>
      <c r="H8" s="43">
        <f>D8*F8</f>
        <v>1500</v>
      </c>
      <c r="I8" s="42" t="s">
        <v>96</v>
      </c>
      <c r="J8" s="43">
        <f t="shared" si="0"/>
        <v>90000</v>
      </c>
      <c r="K8" s="42" t="s">
        <v>97</v>
      </c>
    </row>
    <row r="9" spans="2:13">
      <c r="B9" s="39">
        <v>5</v>
      </c>
      <c r="C9" s="30" t="s">
        <v>93</v>
      </c>
      <c r="D9" s="29">
        <v>4</v>
      </c>
      <c r="E9" s="22" t="s">
        <v>94</v>
      </c>
      <c r="F9" s="23">
        <v>28</v>
      </c>
      <c r="G9" s="22" t="s">
        <v>95</v>
      </c>
      <c r="H9" s="23">
        <f>D9*F9</f>
        <v>112</v>
      </c>
      <c r="I9" s="22" t="s">
        <v>96</v>
      </c>
      <c r="J9" s="23">
        <f t="shared" si="0"/>
        <v>6720</v>
      </c>
      <c r="K9" s="22" t="s">
        <v>97</v>
      </c>
      <c r="M9" t="s">
        <v>111</v>
      </c>
    </row>
    <row r="10" spans="2:13">
      <c r="B10" s="39">
        <v>6</v>
      </c>
      <c r="C10" s="24" t="s">
        <v>98</v>
      </c>
      <c r="D10" s="23">
        <v>1</v>
      </c>
      <c r="E10" s="22" t="s">
        <v>94</v>
      </c>
      <c r="F10" s="23">
        <v>2</v>
      </c>
      <c r="G10" s="22" t="s">
        <v>95</v>
      </c>
      <c r="H10" s="23">
        <f t="shared" ref="H10:H17" si="1">D10*F10</f>
        <v>2</v>
      </c>
      <c r="I10" s="22" t="s">
        <v>96</v>
      </c>
      <c r="J10" s="23">
        <f t="shared" si="0"/>
        <v>120</v>
      </c>
      <c r="K10" s="22" t="s">
        <v>97</v>
      </c>
      <c r="M10" t="s">
        <v>112</v>
      </c>
    </row>
    <row r="11" spans="2:13">
      <c r="B11" s="39">
        <v>7</v>
      </c>
      <c r="C11" s="24" t="s">
        <v>99</v>
      </c>
      <c r="D11" s="23">
        <v>15</v>
      </c>
      <c r="E11" s="22" t="s">
        <v>94</v>
      </c>
      <c r="F11" s="23">
        <v>28</v>
      </c>
      <c r="G11" s="22" t="s">
        <v>95</v>
      </c>
      <c r="H11" s="23">
        <f t="shared" si="1"/>
        <v>420</v>
      </c>
      <c r="I11" s="22" t="s">
        <v>96</v>
      </c>
      <c r="J11" s="23">
        <f t="shared" ref="J11:J17" si="2">H11*60</f>
        <v>25200</v>
      </c>
      <c r="K11" s="22" t="s">
        <v>97</v>
      </c>
    </row>
    <row r="12" spans="2:13">
      <c r="B12" s="39">
        <v>8</v>
      </c>
      <c r="C12" s="24" t="s">
        <v>100</v>
      </c>
      <c r="D12" s="23">
        <v>10</v>
      </c>
      <c r="E12" s="22" t="s">
        <v>94</v>
      </c>
      <c r="F12" s="23">
        <v>42</v>
      </c>
      <c r="G12" s="22" t="s">
        <v>95</v>
      </c>
      <c r="H12" s="23">
        <f t="shared" si="1"/>
        <v>420</v>
      </c>
      <c r="I12" s="22" t="s">
        <v>96</v>
      </c>
      <c r="J12" s="23">
        <f t="shared" si="2"/>
        <v>25200</v>
      </c>
      <c r="K12" s="22" t="s">
        <v>97</v>
      </c>
    </row>
    <row r="13" spans="2:13">
      <c r="B13" s="39">
        <v>9</v>
      </c>
      <c r="C13" s="24" t="s">
        <v>101</v>
      </c>
      <c r="D13" s="23">
        <v>2</v>
      </c>
      <c r="E13" s="22" t="s">
        <v>94</v>
      </c>
      <c r="F13" s="23">
        <v>28</v>
      </c>
      <c r="G13" s="22" t="s">
        <v>95</v>
      </c>
      <c r="H13" s="23">
        <f t="shared" si="1"/>
        <v>56</v>
      </c>
      <c r="I13" s="22" t="s">
        <v>96</v>
      </c>
      <c r="J13" s="23">
        <f t="shared" si="2"/>
        <v>3360</v>
      </c>
      <c r="K13" s="22" t="s">
        <v>97</v>
      </c>
    </row>
    <row r="14" spans="2:13">
      <c r="B14" s="39">
        <v>10</v>
      </c>
      <c r="C14" s="24" t="s">
        <v>102</v>
      </c>
      <c r="D14" s="23">
        <v>25</v>
      </c>
      <c r="E14" s="22" t="s">
        <v>94</v>
      </c>
      <c r="F14" s="23">
        <v>28</v>
      </c>
      <c r="G14" s="22" t="s">
        <v>95</v>
      </c>
      <c r="H14" s="23">
        <f t="shared" si="1"/>
        <v>700</v>
      </c>
      <c r="I14" s="22" t="s">
        <v>96</v>
      </c>
      <c r="J14" s="23">
        <f t="shared" si="2"/>
        <v>42000</v>
      </c>
      <c r="K14" s="22" t="s">
        <v>97</v>
      </c>
    </row>
    <row r="15" spans="2:13">
      <c r="B15" s="39">
        <v>11</v>
      </c>
      <c r="C15" s="24" t="s">
        <v>103</v>
      </c>
      <c r="D15" s="23">
        <v>12</v>
      </c>
      <c r="E15" s="22" t="s">
        <v>94</v>
      </c>
      <c r="F15" s="23">
        <v>14</v>
      </c>
      <c r="G15" s="22" t="s">
        <v>95</v>
      </c>
      <c r="H15" s="23">
        <f t="shared" si="1"/>
        <v>168</v>
      </c>
      <c r="I15" s="22" t="s">
        <v>96</v>
      </c>
      <c r="J15" s="23">
        <f t="shared" si="2"/>
        <v>10080</v>
      </c>
      <c r="K15" s="22" t="s">
        <v>97</v>
      </c>
    </row>
    <row r="16" spans="2:13">
      <c r="B16" s="39">
        <v>12</v>
      </c>
      <c r="C16" s="24" t="s">
        <v>104</v>
      </c>
      <c r="D16" s="23">
        <v>20</v>
      </c>
      <c r="E16" s="22" t="s">
        <v>94</v>
      </c>
      <c r="F16" s="23">
        <v>28</v>
      </c>
      <c r="G16" s="22" t="s">
        <v>95</v>
      </c>
      <c r="H16" s="23">
        <f t="shared" si="1"/>
        <v>560</v>
      </c>
      <c r="I16" s="22" t="s">
        <v>96</v>
      </c>
      <c r="J16" s="23">
        <f t="shared" si="2"/>
        <v>33600</v>
      </c>
      <c r="K16" s="22" t="s">
        <v>97</v>
      </c>
    </row>
    <row r="17" spans="2:11">
      <c r="B17" s="39">
        <v>13</v>
      </c>
      <c r="C17" s="24" t="s">
        <v>105</v>
      </c>
      <c r="D17" s="23">
        <v>50</v>
      </c>
      <c r="E17" s="22" t="s">
        <v>94</v>
      </c>
      <c r="F17" s="23">
        <v>2</v>
      </c>
      <c r="G17" s="22" t="s">
        <v>95</v>
      </c>
      <c r="H17" s="23">
        <f t="shared" si="1"/>
        <v>100</v>
      </c>
      <c r="I17" s="22" t="s">
        <v>96</v>
      </c>
      <c r="J17" s="23">
        <f t="shared" si="2"/>
        <v>6000</v>
      </c>
      <c r="K17" s="22" t="s">
        <v>97</v>
      </c>
    </row>
    <row r="18" spans="2:11">
      <c r="B18" s="16" t="s">
        <v>106</v>
      </c>
      <c r="C18" s="17"/>
      <c r="D18" s="17"/>
      <c r="E18" s="17"/>
      <c r="F18" s="17"/>
      <c r="G18" s="18"/>
      <c r="H18" s="19"/>
      <c r="I18" s="20"/>
      <c r="J18" s="19"/>
      <c r="K18" s="20"/>
    </row>
    <row r="19" spans="2:11">
      <c r="B19" s="21">
        <v>1</v>
      </c>
      <c r="C19" s="24" t="s">
        <v>107</v>
      </c>
      <c r="D19" s="23">
        <v>10</v>
      </c>
      <c r="E19" s="22" t="s">
        <v>94</v>
      </c>
      <c r="F19" s="23">
        <v>14</v>
      </c>
      <c r="G19" s="22" t="s">
        <v>95</v>
      </c>
      <c r="H19" s="23">
        <f t="shared" ref="H19:H20" si="3">D19*F19</f>
        <v>140</v>
      </c>
      <c r="I19" s="22" t="s">
        <v>96</v>
      </c>
      <c r="J19" s="23">
        <f t="shared" ref="J19:J20" si="4">H19*60</f>
        <v>8400</v>
      </c>
      <c r="K19" s="22" t="s">
        <v>97</v>
      </c>
    </row>
    <row r="20" spans="2:11">
      <c r="B20" s="21">
        <v>2</v>
      </c>
      <c r="C20" s="24" t="s">
        <v>108</v>
      </c>
      <c r="D20" s="23">
        <v>4</v>
      </c>
      <c r="E20" s="22" t="s">
        <v>94</v>
      </c>
      <c r="F20" s="23">
        <v>28</v>
      </c>
      <c r="G20" s="22" t="s">
        <v>95</v>
      </c>
      <c r="H20" s="23">
        <f t="shared" si="3"/>
        <v>112</v>
      </c>
      <c r="I20" s="22" t="s">
        <v>96</v>
      </c>
      <c r="J20" s="23">
        <f t="shared" si="4"/>
        <v>6720</v>
      </c>
      <c r="K20" s="22" t="s">
        <v>97</v>
      </c>
    </row>
    <row r="21" spans="2:11">
      <c r="B21" s="21"/>
      <c r="C21" s="24"/>
      <c r="D21" s="23"/>
      <c r="E21" s="22"/>
      <c r="F21" s="23"/>
      <c r="G21" s="22"/>
      <c r="H21" s="23"/>
      <c r="I21" s="22"/>
      <c r="J21" s="23"/>
      <c r="K21" s="22"/>
    </row>
    <row r="22" spans="2:11">
      <c r="B22" s="21"/>
      <c r="C22" s="24"/>
      <c r="D22" s="23"/>
      <c r="E22" s="22"/>
      <c r="F22" s="23"/>
      <c r="G22" s="22"/>
      <c r="H22" s="23"/>
      <c r="I22" s="22"/>
      <c r="J22" s="23"/>
      <c r="K22" s="22"/>
    </row>
    <row r="23" spans="2:11">
      <c r="B23" s="25"/>
      <c r="C23" s="26"/>
      <c r="D23" s="27"/>
      <c r="E23" s="28"/>
      <c r="F23" s="27"/>
      <c r="G23" s="28"/>
      <c r="H23" s="27"/>
      <c r="I23" s="28"/>
      <c r="J23" s="27"/>
      <c r="K23" s="28"/>
    </row>
    <row r="24" spans="2:11">
      <c r="J24">
        <f>SUM(J9:J21)</f>
        <v>167400</v>
      </c>
      <c r="K24" t="s">
        <v>97</v>
      </c>
    </row>
    <row r="25" spans="2:11">
      <c r="J25">
        <f>J24/60</f>
        <v>2790</v>
      </c>
      <c r="K25" t="s">
        <v>96</v>
      </c>
    </row>
    <row r="26" spans="2:11">
      <c r="H26" t="s">
        <v>109</v>
      </c>
      <c r="J26">
        <f>J25/1250</f>
        <v>2.2320000000000002</v>
      </c>
    </row>
    <row r="27" spans="2:11">
      <c r="H27" t="s">
        <v>110</v>
      </c>
      <c r="J2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9"/>
  <sheetViews>
    <sheetView topLeftCell="C105" workbookViewId="0">
      <selection activeCell="L105" sqref="L105:L108"/>
    </sheetView>
  </sheetViews>
  <sheetFormatPr defaultRowHeight="15"/>
  <cols>
    <col min="1" max="1" width="4.85546875" customWidth="1"/>
    <col min="2" max="2" width="33.28515625" customWidth="1"/>
    <col min="3" max="3" width="11.28515625" customWidth="1"/>
    <col min="4" max="4" width="22.140625" customWidth="1"/>
    <col min="5" max="5" width="6.5703125" customWidth="1"/>
    <col min="6" max="6" width="10.7109375" customWidth="1"/>
    <col min="7" max="7" width="10.28515625" customWidth="1"/>
    <col min="8" max="8" width="10.7109375" customWidth="1"/>
    <col min="9" max="9" width="6.85546875" customWidth="1"/>
    <col min="10" max="10" width="7" customWidth="1"/>
    <col min="11" max="11" width="9.85546875" customWidth="1"/>
    <col min="12" max="12" width="32" customWidth="1"/>
    <col min="13" max="13" width="12.85546875" customWidth="1"/>
    <col min="14" max="14" width="14.7109375" customWidth="1"/>
    <col min="15" max="15" width="11.85546875" customWidth="1"/>
  </cols>
  <sheetData>
    <row r="1" spans="1:15" ht="15.75">
      <c r="A1" s="47" t="s">
        <v>14</v>
      </c>
      <c r="B1" s="47" t="s">
        <v>141</v>
      </c>
      <c r="C1" s="47" t="s">
        <v>142</v>
      </c>
      <c r="D1" s="47" t="s">
        <v>143</v>
      </c>
      <c r="E1" s="47" t="s">
        <v>144</v>
      </c>
      <c r="F1" s="48" t="s">
        <v>145</v>
      </c>
      <c r="G1" s="47" t="s">
        <v>146</v>
      </c>
      <c r="H1" s="48" t="s">
        <v>147</v>
      </c>
      <c r="I1" s="49" t="s">
        <v>148</v>
      </c>
      <c r="J1" s="47" t="s">
        <v>149</v>
      </c>
      <c r="K1" s="47" t="s">
        <v>150</v>
      </c>
      <c r="L1" s="50" t="s">
        <v>151</v>
      </c>
      <c r="M1" s="51" t="s">
        <v>152</v>
      </c>
      <c r="N1" s="50" t="s">
        <v>153</v>
      </c>
      <c r="O1" s="50" t="s">
        <v>154</v>
      </c>
    </row>
    <row r="2" spans="1:15" ht="39">
      <c r="A2" s="52">
        <v>1</v>
      </c>
      <c r="B2" s="53" t="s">
        <v>155</v>
      </c>
      <c r="C2" s="54" t="s">
        <v>156</v>
      </c>
      <c r="D2" s="54" t="s">
        <v>157</v>
      </c>
      <c r="E2" s="54" t="s">
        <v>158</v>
      </c>
      <c r="F2" s="55">
        <v>34335</v>
      </c>
      <c r="G2" s="53" t="s">
        <v>159</v>
      </c>
      <c r="H2" s="55">
        <v>40238</v>
      </c>
      <c r="I2" s="54">
        <v>110</v>
      </c>
      <c r="J2" s="54" t="s">
        <v>160</v>
      </c>
      <c r="K2" s="53" t="s">
        <v>161</v>
      </c>
      <c r="L2" s="71" t="s">
        <v>220</v>
      </c>
      <c r="M2" s="65" t="s">
        <v>183</v>
      </c>
      <c r="N2" s="71" t="s">
        <v>241</v>
      </c>
      <c r="O2" s="10"/>
    </row>
    <row r="3" spans="1:15" ht="26.25">
      <c r="A3" s="52"/>
      <c r="B3" s="53"/>
      <c r="C3" s="54"/>
      <c r="D3" s="54"/>
      <c r="E3" s="54"/>
      <c r="F3" s="55"/>
      <c r="G3" s="53"/>
      <c r="H3" s="55"/>
      <c r="I3" s="54"/>
      <c r="J3" s="54"/>
      <c r="K3" s="53"/>
      <c r="L3" s="71" t="s">
        <v>378</v>
      </c>
      <c r="M3" s="10"/>
      <c r="N3" s="10"/>
      <c r="O3" s="10"/>
    </row>
    <row r="4" spans="1:15" ht="26.25">
      <c r="A4" s="52"/>
      <c r="B4" s="53"/>
      <c r="C4" s="54"/>
      <c r="D4" s="54"/>
      <c r="E4" s="54"/>
      <c r="F4" s="55"/>
      <c r="G4" s="53"/>
      <c r="H4" s="55"/>
      <c r="I4" s="54"/>
      <c r="J4" s="54"/>
      <c r="K4" s="53"/>
      <c r="L4" s="71" t="s">
        <v>379</v>
      </c>
      <c r="M4" s="10"/>
      <c r="N4" s="10"/>
      <c r="O4" s="10"/>
    </row>
    <row r="5" spans="1:15" ht="64.5">
      <c r="A5" s="52"/>
      <c r="B5" s="53"/>
      <c r="C5" s="54"/>
      <c r="D5" s="54"/>
      <c r="E5" s="54"/>
      <c r="F5" s="55"/>
      <c r="G5" s="53"/>
      <c r="H5" s="55"/>
      <c r="I5" s="54"/>
      <c r="J5" s="54"/>
      <c r="K5" s="53"/>
      <c r="L5" s="71" t="s">
        <v>380</v>
      </c>
      <c r="M5" s="10"/>
      <c r="N5" s="10"/>
      <c r="O5" s="10"/>
    </row>
    <row r="6" spans="1:15" ht="39">
      <c r="A6" s="52">
        <v>2</v>
      </c>
      <c r="B6" s="53" t="s">
        <v>162</v>
      </c>
      <c r="C6" s="54" t="s">
        <v>163</v>
      </c>
      <c r="D6" s="54" t="s">
        <v>164</v>
      </c>
      <c r="E6" s="54" t="s">
        <v>165</v>
      </c>
      <c r="F6" s="55">
        <v>35704</v>
      </c>
      <c r="G6" s="53" t="s">
        <v>159</v>
      </c>
      <c r="H6" s="55">
        <v>36892</v>
      </c>
      <c r="I6" s="54">
        <v>150</v>
      </c>
      <c r="J6" s="54" t="s">
        <v>160</v>
      </c>
      <c r="K6" s="53" t="s">
        <v>161</v>
      </c>
      <c r="L6" s="56" t="s">
        <v>166</v>
      </c>
      <c r="M6" s="65" t="s">
        <v>183</v>
      </c>
      <c r="N6" s="56" t="s">
        <v>193</v>
      </c>
      <c r="O6" s="57"/>
    </row>
    <row r="7" spans="1:15" ht="15.75">
      <c r="A7" s="52"/>
      <c r="B7" s="53"/>
      <c r="C7" s="54"/>
      <c r="D7" s="54"/>
      <c r="E7" s="54"/>
      <c r="F7" s="55"/>
      <c r="G7" s="53"/>
      <c r="H7" s="55"/>
      <c r="I7" s="54"/>
      <c r="J7" s="54"/>
      <c r="K7" s="53"/>
      <c r="L7" s="56" t="s">
        <v>167</v>
      </c>
      <c r="M7" s="57"/>
      <c r="N7" s="57"/>
      <c r="O7" s="57"/>
    </row>
    <row r="8" spans="1:15" ht="26.25">
      <c r="A8" s="52"/>
      <c r="B8" s="53"/>
      <c r="C8" s="54"/>
      <c r="D8" s="54"/>
      <c r="E8" s="54"/>
      <c r="F8" s="55"/>
      <c r="G8" s="53"/>
      <c r="H8" s="55"/>
      <c r="I8" s="54"/>
      <c r="J8" s="54"/>
      <c r="K8" s="53"/>
      <c r="L8" s="64" t="s">
        <v>168</v>
      </c>
      <c r="M8" s="57"/>
      <c r="N8" s="57"/>
      <c r="O8" s="57"/>
    </row>
    <row r="9" spans="1:15" ht="26.25">
      <c r="A9" s="52"/>
      <c r="B9" s="53"/>
      <c r="C9" s="54"/>
      <c r="D9" s="54"/>
      <c r="E9" s="54"/>
      <c r="F9" s="55"/>
      <c r="G9" s="53"/>
      <c r="H9" s="55"/>
      <c r="I9" s="54"/>
      <c r="J9" s="54"/>
      <c r="K9" s="53"/>
      <c r="L9" s="64" t="s">
        <v>169</v>
      </c>
      <c r="M9" s="57"/>
      <c r="N9" s="57"/>
      <c r="O9" s="57"/>
    </row>
    <row r="10" spans="1:15" ht="26.25">
      <c r="A10" s="52"/>
      <c r="B10" s="53"/>
      <c r="C10" s="54"/>
      <c r="D10" s="54"/>
      <c r="E10" s="54"/>
      <c r="F10" s="55"/>
      <c r="G10" s="53"/>
      <c r="H10" s="55"/>
      <c r="I10" s="54"/>
      <c r="J10" s="54"/>
      <c r="K10" s="53"/>
      <c r="L10" s="64" t="s">
        <v>170</v>
      </c>
      <c r="M10" s="57"/>
      <c r="N10" s="57"/>
      <c r="O10" s="57"/>
    </row>
    <row r="11" spans="1:15" ht="39">
      <c r="A11" s="52"/>
      <c r="B11" s="53"/>
      <c r="C11" s="54"/>
      <c r="D11" s="54"/>
      <c r="E11" s="54"/>
      <c r="F11" s="55"/>
      <c r="G11" s="53"/>
      <c r="H11" s="55"/>
      <c r="I11" s="54"/>
      <c r="J11" s="54"/>
      <c r="K11" s="53"/>
      <c r="L11" s="64" t="s">
        <v>171</v>
      </c>
      <c r="M11" s="57"/>
      <c r="N11" s="57"/>
      <c r="O11" s="57"/>
    </row>
    <row r="12" spans="1:15" ht="26.25">
      <c r="A12" s="52"/>
      <c r="B12" s="53"/>
      <c r="C12" s="54"/>
      <c r="D12" s="54"/>
      <c r="E12" s="54"/>
      <c r="F12" s="55"/>
      <c r="G12" s="53"/>
      <c r="H12" s="55"/>
      <c r="I12" s="54"/>
      <c r="J12" s="54"/>
      <c r="K12" s="53"/>
      <c r="L12" s="64" t="s">
        <v>172</v>
      </c>
      <c r="M12" s="57"/>
      <c r="N12" s="57"/>
      <c r="O12" s="57"/>
    </row>
    <row r="13" spans="1:15" ht="26.25">
      <c r="A13" s="52"/>
      <c r="B13" s="53"/>
      <c r="C13" s="54"/>
      <c r="D13" s="54"/>
      <c r="E13" s="54"/>
      <c r="F13" s="55"/>
      <c r="G13" s="53"/>
      <c r="H13" s="55"/>
      <c r="I13" s="54"/>
      <c r="J13" s="54"/>
      <c r="K13" s="53"/>
      <c r="L13" s="64" t="s">
        <v>173</v>
      </c>
      <c r="M13" s="57"/>
      <c r="N13" s="57"/>
      <c r="O13" s="57"/>
    </row>
    <row r="14" spans="1:15" ht="26.25">
      <c r="A14" s="52"/>
      <c r="B14" s="53"/>
      <c r="C14" s="54"/>
      <c r="D14" s="54"/>
      <c r="E14" s="54"/>
      <c r="F14" s="55"/>
      <c r="G14" s="53"/>
      <c r="H14" s="55"/>
      <c r="I14" s="54"/>
      <c r="J14" s="54"/>
      <c r="K14" s="53"/>
      <c r="L14" s="64" t="s">
        <v>174</v>
      </c>
      <c r="M14" s="57"/>
      <c r="N14" s="57"/>
      <c r="O14" s="57"/>
    </row>
    <row r="15" spans="1:15" ht="26.25">
      <c r="A15" s="52"/>
      <c r="B15" s="53"/>
      <c r="C15" s="54"/>
      <c r="D15" s="54"/>
      <c r="E15" s="54"/>
      <c r="F15" s="55"/>
      <c r="G15" s="53"/>
      <c r="H15" s="55"/>
      <c r="I15" s="54"/>
      <c r="J15" s="54"/>
      <c r="K15" s="53"/>
      <c r="L15" s="64" t="s">
        <v>175</v>
      </c>
      <c r="M15" s="57"/>
      <c r="N15" s="57"/>
      <c r="O15" s="57"/>
    </row>
    <row r="16" spans="1:15" ht="26.25">
      <c r="A16" s="52"/>
      <c r="B16" s="53"/>
      <c r="C16" s="54"/>
      <c r="D16" s="54"/>
      <c r="E16" s="54"/>
      <c r="F16" s="55"/>
      <c r="G16" s="53"/>
      <c r="H16" s="55"/>
      <c r="I16" s="54"/>
      <c r="J16" s="54"/>
      <c r="K16" s="53"/>
      <c r="L16" s="64" t="s">
        <v>176</v>
      </c>
      <c r="M16" s="57"/>
      <c r="N16" s="57"/>
      <c r="O16" s="57"/>
    </row>
    <row r="17" spans="1:15" ht="51.75">
      <c r="A17" s="52">
        <v>3</v>
      </c>
      <c r="B17" s="53" t="s">
        <v>177</v>
      </c>
      <c r="C17" s="54" t="s">
        <v>178</v>
      </c>
      <c r="D17" s="54" t="s">
        <v>179</v>
      </c>
      <c r="E17" s="54" t="s">
        <v>180</v>
      </c>
      <c r="F17" s="55">
        <v>40182</v>
      </c>
      <c r="G17" s="53" t="s">
        <v>181</v>
      </c>
      <c r="H17" s="55">
        <v>39022</v>
      </c>
      <c r="I17" s="54">
        <v>1062</v>
      </c>
      <c r="J17" s="54" t="s">
        <v>160</v>
      </c>
      <c r="K17" s="53" t="s">
        <v>161</v>
      </c>
      <c r="L17" s="59" t="s">
        <v>182</v>
      </c>
      <c r="M17" s="65" t="s">
        <v>183</v>
      </c>
      <c r="N17" s="59" t="s">
        <v>184</v>
      </c>
      <c r="O17" s="10"/>
    </row>
    <row r="18" spans="1:15" ht="51.75">
      <c r="A18" s="52"/>
      <c r="B18" s="53"/>
      <c r="C18" s="54"/>
      <c r="D18" s="54"/>
      <c r="E18" s="54"/>
      <c r="F18" s="55"/>
      <c r="G18" s="53"/>
      <c r="H18" s="55"/>
      <c r="I18" s="54"/>
      <c r="J18" s="54"/>
      <c r="K18" s="53"/>
      <c r="L18" s="59" t="s">
        <v>185</v>
      </c>
      <c r="M18" s="10"/>
      <c r="N18" s="10"/>
      <c r="O18" s="10"/>
    </row>
    <row r="19" spans="1:15" ht="39">
      <c r="A19" s="52"/>
      <c r="B19" s="53"/>
      <c r="C19" s="54"/>
      <c r="D19" s="54"/>
      <c r="E19" s="54"/>
      <c r="F19" s="55"/>
      <c r="G19" s="53"/>
      <c r="H19" s="55"/>
      <c r="I19" s="54"/>
      <c r="J19" s="54"/>
      <c r="K19" s="53"/>
      <c r="L19" s="59" t="s">
        <v>186</v>
      </c>
      <c r="M19" s="10"/>
      <c r="N19" s="10"/>
      <c r="O19" s="10"/>
    </row>
    <row r="20" spans="1:15" ht="39">
      <c r="A20" s="52"/>
      <c r="B20" s="53"/>
      <c r="C20" s="54"/>
      <c r="D20" s="54"/>
      <c r="E20" s="54"/>
      <c r="F20" s="55"/>
      <c r="G20" s="53"/>
      <c r="H20" s="55"/>
      <c r="I20" s="54"/>
      <c r="J20" s="54"/>
      <c r="K20" s="53"/>
      <c r="L20" s="59" t="s">
        <v>187</v>
      </c>
      <c r="M20" s="10"/>
      <c r="N20" s="10"/>
      <c r="O20" s="10"/>
    </row>
    <row r="21" spans="1:15" ht="39">
      <c r="A21" s="52">
        <v>4</v>
      </c>
      <c r="B21" s="53" t="s">
        <v>188</v>
      </c>
      <c r="C21" s="54" t="s">
        <v>189</v>
      </c>
      <c r="D21" s="54" t="s">
        <v>190</v>
      </c>
      <c r="E21" s="54" t="s">
        <v>191</v>
      </c>
      <c r="F21" s="55">
        <v>40087</v>
      </c>
      <c r="G21" s="53" t="s">
        <v>181</v>
      </c>
      <c r="H21" s="55">
        <v>39052</v>
      </c>
      <c r="I21" s="54">
        <v>1139.78</v>
      </c>
      <c r="J21" s="54" t="s">
        <v>160</v>
      </c>
      <c r="K21" s="53" t="s">
        <v>161</v>
      </c>
      <c r="L21" s="59" t="s">
        <v>192</v>
      </c>
      <c r="M21" s="65" t="s">
        <v>183</v>
      </c>
      <c r="N21" s="59" t="s">
        <v>193</v>
      </c>
      <c r="O21" s="10"/>
    </row>
    <row r="22" spans="1:15" ht="64.5">
      <c r="A22" s="52"/>
      <c r="B22" s="53"/>
      <c r="C22" s="54"/>
      <c r="D22" s="54"/>
      <c r="E22" s="54"/>
      <c r="F22" s="55"/>
      <c r="G22" s="53"/>
      <c r="H22" s="55"/>
      <c r="I22" s="54"/>
      <c r="J22" s="54"/>
      <c r="K22" s="53"/>
      <c r="L22" s="59" t="s">
        <v>194</v>
      </c>
      <c r="M22" s="10"/>
      <c r="N22" s="10"/>
      <c r="O22" s="10"/>
    </row>
    <row r="23" spans="1:15" ht="39">
      <c r="A23" s="52">
        <v>5</v>
      </c>
      <c r="B23" s="53" t="s">
        <v>195</v>
      </c>
      <c r="C23" s="54" t="s">
        <v>196</v>
      </c>
      <c r="D23" s="54" t="s">
        <v>197</v>
      </c>
      <c r="E23" s="54" t="s">
        <v>198</v>
      </c>
      <c r="F23" s="55">
        <v>40452</v>
      </c>
      <c r="G23" s="53" t="s">
        <v>181</v>
      </c>
      <c r="H23" s="55">
        <v>41426</v>
      </c>
      <c r="I23" s="54">
        <v>1095.9000000000001</v>
      </c>
      <c r="J23" s="54" t="s">
        <v>199</v>
      </c>
      <c r="K23" s="53" t="s">
        <v>161</v>
      </c>
      <c r="L23" s="59" t="s">
        <v>200</v>
      </c>
      <c r="M23" s="65" t="s">
        <v>183</v>
      </c>
      <c r="N23" s="59" t="s">
        <v>193</v>
      </c>
      <c r="O23" s="10"/>
    </row>
    <row r="24" spans="1:15" ht="15.75">
      <c r="A24" s="52"/>
      <c r="B24" s="53"/>
      <c r="C24" s="54"/>
      <c r="D24" s="54"/>
      <c r="E24" s="54"/>
      <c r="F24" s="55"/>
      <c r="G24" s="53"/>
      <c r="H24" s="55"/>
      <c r="I24" s="54"/>
      <c r="J24" s="54"/>
      <c r="K24" s="53"/>
      <c r="L24" s="59" t="s">
        <v>201</v>
      </c>
      <c r="M24" s="10"/>
      <c r="N24" s="10"/>
      <c r="O24" s="10"/>
    </row>
    <row r="25" spans="1:15" ht="39">
      <c r="A25" s="52">
        <v>6</v>
      </c>
      <c r="B25" s="53" t="s">
        <v>202</v>
      </c>
      <c r="C25" s="54" t="s">
        <v>203</v>
      </c>
      <c r="D25" s="54" t="s">
        <v>204</v>
      </c>
      <c r="E25" s="54" t="s">
        <v>198</v>
      </c>
      <c r="F25" s="55">
        <v>35886</v>
      </c>
      <c r="G25" s="53" t="s">
        <v>181</v>
      </c>
      <c r="H25" s="55">
        <v>41548</v>
      </c>
      <c r="I25" s="54">
        <v>934.58</v>
      </c>
      <c r="J25" s="54" t="s">
        <v>199</v>
      </c>
      <c r="K25" s="53" t="s">
        <v>161</v>
      </c>
      <c r="L25" s="59" t="s">
        <v>205</v>
      </c>
      <c r="M25" s="65" t="s">
        <v>183</v>
      </c>
      <c r="N25" s="59" t="s">
        <v>377</v>
      </c>
      <c r="O25" s="10"/>
    </row>
    <row r="26" spans="1:15" ht="30" customHeight="1">
      <c r="A26" s="52"/>
      <c r="B26" s="53"/>
      <c r="C26" s="54"/>
      <c r="D26" s="54"/>
      <c r="E26" s="54"/>
      <c r="F26" s="55"/>
      <c r="G26" s="53"/>
      <c r="H26" s="55"/>
      <c r="I26" s="54"/>
      <c r="J26" s="54"/>
      <c r="K26" s="53"/>
      <c r="L26" s="59" t="s">
        <v>206</v>
      </c>
      <c r="M26" s="10"/>
      <c r="N26" s="10"/>
      <c r="O26" s="10"/>
    </row>
    <row r="27" spans="1:15" ht="27.75" customHeight="1">
      <c r="A27" s="52"/>
      <c r="B27" s="53"/>
      <c r="C27" s="54"/>
      <c r="D27" s="54"/>
      <c r="E27" s="54"/>
      <c r="F27" s="55"/>
      <c r="G27" s="53"/>
      <c r="H27" s="55"/>
      <c r="I27" s="54"/>
      <c r="J27" s="54"/>
      <c r="K27" s="53"/>
      <c r="L27" s="59" t="s">
        <v>207</v>
      </c>
      <c r="M27" s="10"/>
      <c r="N27" s="10"/>
      <c r="O27" s="10"/>
    </row>
    <row r="28" spans="1:15" ht="26.25">
      <c r="A28" s="52"/>
      <c r="B28" s="53"/>
      <c r="C28" s="54"/>
      <c r="D28" s="54"/>
      <c r="E28" s="54"/>
      <c r="F28" s="55"/>
      <c r="G28" s="53"/>
      <c r="H28" s="55"/>
      <c r="I28" s="54"/>
      <c r="J28" s="54"/>
      <c r="K28" s="53"/>
      <c r="L28" s="59" t="s">
        <v>208</v>
      </c>
      <c r="M28" s="10"/>
      <c r="N28" s="10"/>
      <c r="O28" s="10"/>
    </row>
    <row r="29" spans="1:15" ht="51.75">
      <c r="A29" s="52"/>
      <c r="B29" s="53"/>
      <c r="C29" s="54"/>
      <c r="D29" s="54"/>
      <c r="E29" s="54"/>
      <c r="F29" s="55"/>
      <c r="G29" s="53"/>
      <c r="H29" s="55"/>
      <c r="I29" s="54"/>
      <c r="J29" s="54"/>
      <c r="K29" s="53"/>
      <c r="L29" s="59" t="s">
        <v>209</v>
      </c>
      <c r="M29" s="60"/>
      <c r="N29" s="10"/>
      <c r="O29" s="10"/>
    </row>
    <row r="30" spans="1:15" ht="39">
      <c r="A30" s="52"/>
      <c r="B30" s="53"/>
      <c r="C30" s="54"/>
      <c r="D30" s="54"/>
      <c r="E30" s="54"/>
      <c r="F30" s="55"/>
      <c r="G30" s="53"/>
      <c r="H30" s="55"/>
      <c r="I30" s="54"/>
      <c r="J30" s="54"/>
      <c r="K30" s="53"/>
      <c r="L30" s="59" t="s">
        <v>210</v>
      </c>
      <c r="M30" s="60"/>
      <c r="N30" s="10"/>
      <c r="O30" s="10"/>
    </row>
    <row r="31" spans="1:15" ht="39">
      <c r="A31" s="52">
        <v>7</v>
      </c>
      <c r="B31" s="53" t="s">
        <v>211</v>
      </c>
      <c r="C31" s="54" t="s">
        <v>212</v>
      </c>
      <c r="D31" s="54" t="s">
        <v>213</v>
      </c>
      <c r="E31" s="54" t="s">
        <v>214</v>
      </c>
      <c r="F31" s="55">
        <v>40817</v>
      </c>
      <c r="G31" s="53" t="s">
        <v>215</v>
      </c>
      <c r="H31" s="55">
        <v>40634</v>
      </c>
      <c r="I31" s="54">
        <v>520</v>
      </c>
      <c r="J31" s="54" t="s">
        <v>160</v>
      </c>
      <c r="K31" s="53" t="s">
        <v>161</v>
      </c>
      <c r="L31" s="59" t="s">
        <v>216</v>
      </c>
      <c r="M31" s="65" t="s">
        <v>183</v>
      </c>
      <c r="N31" s="10" t="s">
        <v>217</v>
      </c>
      <c r="O31" s="10"/>
    </row>
    <row r="32" spans="1:15" ht="26.25">
      <c r="A32" s="52"/>
      <c r="B32" s="53"/>
      <c r="C32" s="54"/>
      <c r="D32" s="54"/>
      <c r="E32" s="54"/>
      <c r="F32" s="55"/>
      <c r="G32" s="53"/>
      <c r="H32" s="55"/>
      <c r="I32" s="54"/>
      <c r="J32" s="54"/>
      <c r="K32" s="53"/>
      <c r="L32" s="59" t="s">
        <v>218</v>
      </c>
      <c r="M32" s="60"/>
      <c r="N32" s="10"/>
      <c r="O32" s="10"/>
    </row>
    <row r="33" spans="1:15" ht="26.25">
      <c r="A33" s="52"/>
      <c r="B33" s="53"/>
      <c r="C33" s="54"/>
      <c r="D33" s="54"/>
      <c r="E33" s="54"/>
      <c r="F33" s="55"/>
      <c r="G33" s="53"/>
      <c r="H33" s="55"/>
      <c r="I33" s="54"/>
      <c r="J33" s="54"/>
      <c r="K33" s="53"/>
      <c r="L33" s="59" t="s">
        <v>219</v>
      </c>
      <c r="M33" s="60"/>
      <c r="N33" s="10"/>
      <c r="O33" s="10"/>
    </row>
    <row r="34" spans="1:15" ht="26.25">
      <c r="A34" s="52"/>
      <c r="B34" s="53"/>
      <c r="C34" s="54"/>
      <c r="D34" s="54"/>
      <c r="E34" s="54"/>
      <c r="F34" s="55"/>
      <c r="G34" s="53"/>
      <c r="H34" s="55"/>
      <c r="I34" s="54"/>
      <c r="J34" s="54"/>
      <c r="K34" s="53"/>
      <c r="L34" s="59" t="s">
        <v>220</v>
      </c>
      <c r="M34" s="60"/>
      <c r="N34" s="10"/>
      <c r="O34" s="10"/>
    </row>
    <row r="35" spans="1:15" ht="51.75">
      <c r="A35" s="52"/>
      <c r="B35" s="53"/>
      <c r="C35" s="54"/>
      <c r="D35" s="54"/>
      <c r="E35" s="54"/>
      <c r="F35" s="55"/>
      <c r="G35" s="53"/>
      <c r="H35" s="55"/>
      <c r="I35" s="54"/>
      <c r="J35" s="54"/>
      <c r="K35" s="53"/>
      <c r="L35" s="59" t="s">
        <v>221</v>
      </c>
      <c r="M35" s="60"/>
      <c r="N35" s="10"/>
      <c r="O35" s="10"/>
    </row>
    <row r="36" spans="1:15" ht="26.25">
      <c r="A36" s="52"/>
      <c r="B36" s="53"/>
      <c r="C36" s="54"/>
      <c r="D36" s="54"/>
      <c r="E36" s="54"/>
      <c r="F36" s="55"/>
      <c r="G36" s="53"/>
      <c r="H36" s="55"/>
      <c r="I36" s="54"/>
      <c r="J36" s="54"/>
      <c r="K36" s="53"/>
      <c r="L36" s="59" t="s">
        <v>222</v>
      </c>
      <c r="M36" s="60"/>
      <c r="N36" s="10"/>
      <c r="O36" s="10"/>
    </row>
    <row r="37" spans="1:15" ht="26.25">
      <c r="A37" s="52"/>
      <c r="B37" s="53"/>
      <c r="C37" s="54"/>
      <c r="D37" s="54"/>
      <c r="E37" s="54"/>
      <c r="F37" s="55"/>
      <c r="G37" s="53"/>
      <c r="H37" s="55"/>
      <c r="I37" s="54"/>
      <c r="J37" s="54"/>
      <c r="K37" s="53"/>
      <c r="L37" s="59" t="s">
        <v>223</v>
      </c>
      <c r="M37" s="60"/>
      <c r="N37" s="10"/>
      <c r="O37" s="10"/>
    </row>
    <row r="38" spans="1:15" ht="26.25">
      <c r="A38" s="52"/>
      <c r="B38" s="53"/>
      <c r="C38" s="54"/>
      <c r="D38" s="54"/>
      <c r="E38" s="54"/>
      <c r="F38" s="55"/>
      <c r="G38" s="53"/>
      <c r="H38" s="55"/>
      <c r="I38" s="54"/>
      <c r="J38" s="54"/>
      <c r="K38" s="53"/>
      <c r="L38" s="59" t="s">
        <v>224</v>
      </c>
      <c r="M38" s="60"/>
      <c r="N38" s="10"/>
      <c r="O38" s="10"/>
    </row>
    <row r="39" spans="1:15" ht="39">
      <c r="A39" s="52">
        <v>8</v>
      </c>
      <c r="B39" s="53" t="s">
        <v>225</v>
      </c>
      <c r="C39" s="54" t="s">
        <v>226</v>
      </c>
      <c r="D39" s="54" t="s">
        <v>227</v>
      </c>
      <c r="E39" s="54" t="s">
        <v>214</v>
      </c>
      <c r="F39" s="55">
        <v>41183</v>
      </c>
      <c r="G39" s="53" t="s">
        <v>215</v>
      </c>
      <c r="H39" s="55">
        <v>41061</v>
      </c>
      <c r="I39" s="54">
        <v>469.4</v>
      </c>
      <c r="J39" s="54" t="s">
        <v>160</v>
      </c>
      <c r="K39" s="53" t="s">
        <v>161</v>
      </c>
      <c r="L39" s="59" t="s">
        <v>228</v>
      </c>
      <c r="M39" s="65" t="s">
        <v>183</v>
      </c>
      <c r="N39" s="58" t="s">
        <v>229</v>
      </c>
      <c r="O39" s="10"/>
    </row>
    <row r="40" spans="1:15" ht="26.25">
      <c r="A40" s="52"/>
      <c r="B40" s="53"/>
      <c r="C40" s="54"/>
      <c r="D40" s="54"/>
      <c r="E40" s="54"/>
      <c r="F40" s="55"/>
      <c r="G40" s="53"/>
      <c r="H40" s="55"/>
      <c r="I40" s="54"/>
      <c r="J40" s="54"/>
      <c r="K40" s="53"/>
      <c r="L40" s="59" t="s">
        <v>230</v>
      </c>
      <c r="M40" s="60"/>
      <c r="N40" s="58"/>
      <c r="O40" s="10"/>
    </row>
    <row r="41" spans="1:15" ht="39">
      <c r="A41" s="52">
        <v>9</v>
      </c>
      <c r="B41" s="53" t="s">
        <v>231</v>
      </c>
      <c r="C41" s="54" t="s">
        <v>232</v>
      </c>
      <c r="D41" s="54" t="s">
        <v>233</v>
      </c>
      <c r="E41" s="54" t="s">
        <v>214</v>
      </c>
      <c r="F41" s="55">
        <v>41183</v>
      </c>
      <c r="G41" s="53" t="s">
        <v>215</v>
      </c>
      <c r="H41" s="55">
        <v>41122</v>
      </c>
      <c r="I41" s="54">
        <v>500.5</v>
      </c>
      <c r="J41" s="54" t="s">
        <v>160</v>
      </c>
      <c r="K41" s="53" t="s">
        <v>161</v>
      </c>
      <c r="L41" s="59" t="s">
        <v>234</v>
      </c>
      <c r="M41" s="65" t="s">
        <v>183</v>
      </c>
      <c r="N41" s="58" t="s">
        <v>235</v>
      </c>
      <c r="O41" s="10"/>
    </row>
    <row r="42" spans="1:15" ht="51.75">
      <c r="A42" s="52"/>
      <c r="B42" s="53"/>
      <c r="C42" s="54"/>
      <c r="D42" s="54"/>
      <c r="E42" s="54"/>
      <c r="F42" s="55"/>
      <c r="G42" s="53"/>
      <c r="H42" s="55"/>
      <c r="I42" s="54"/>
      <c r="J42" s="54"/>
      <c r="K42" s="53"/>
      <c r="L42" s="59" t="s">
        <v>236</v>
      </c>
      <c r="M42" s="60"/>
      <c r="N42" s="10"/>
      <c r="O42" s="10"/>
    </row>
    <row r="43" spans="1:15" ht="39">
      <c r="A43" s="52">
        <v>10</v>
      </c>
      <c r="B43" s="53" t="s">
        <v>237</v>
      </c>
      <c r="C43" s="54" t="s">
        <v>238</v>
      </c>
      <c r="D43" s="54" t="s">
        <v>239</v>
      </c>
      <c r="E43" s="54" t="s">
        <v>240</v>
      </c>
      <c r="F43" s="55">
        <v>36434</v>
      </c>
      <c r="G43" s="53" t="s">
        <v>215</v>
      </c>
      <c r="H43" s="55">
        <v>36892</v>
      </c>
      <c r="I43" s="54">
        <v>400</v>
      </c>
      <c r="J43" s="54" t="s">
        <v>160</v>
      </c>
      <c r="K43" s="53" t="s">
        <v>161</v>
      </c>
      <c r="L43" s="10"/>
      <c r="M43" s="65" t="s">
        <v>183</v>
      </c>
      <c r="N43" s="58" t="s">
        <v>241</v>
      </c>
      <c r="O43" s="10"/>
    </row>
    <row r="44" spans="1:15" ht="39">
      <c r="A44" s="52">
        <v>11</v>
      </c>
      <c r="B44" s="53" t="s">
        <v>242</v>
      </c>
      <c r="C44" s="54" t="s">
        <v>243</v>
      </c>
      <c r="D44" s="54" t="s">
        <v>244</v>
      </c>
      <c r="E44" s="54" t="s">
        <v>240</v>
      </c>
      <c r="F44" s="55">
        <v>36800</v>
      </c>
      <c r="G44" s="53" t="s">
        <v>215</v>
      </c>
      <c r="H44" s="55">
        <v>36892</v>
      </c>
      <c r="I44" s="54">
        <v>400</v>
      </c>
      <c r="J44" s="54" t="s">
        <v>160</v>
      </c>
      <c r="K44" s="53" t="s">
        <v>161</v>
      </c>
      <c r="L44" s="10"/>
      <c r="M44" s="65" t="s">
        <v>183</v>
      </c>
      <c r="N44" s="58" t="s">
        <v>235</v>
      </c>
      <c r="O44" s="10"/>
    </row>
    <row r="45" spans="1:15" ht="39">
      <c r="A45" s="52">
        <v>12</v>
      </c>
      <c r="B45" s="53" t="s">
        <v>245</v>
      </c>
      <c r="C45" s="54" t="s">
        <v>246</v>
      </c>
      <c r="D45" s="54" t="s">
        <v>247</v>
      </c>
      <c r="E45" s="54" t="s">
        <v>240</v>
      </c>
      <c r="F45" s="55">
        <v>39722</v>
      </c>
      <c r="G45" s="53" t="s">
        <v>215</v>
      </c>
      <c r="H45" s="55">
        <v>38808</v>
      </c>
      <c r="I45" s="54">
        <v>435.85</v>
      </c>
      <c r="J45" s="54" t="s">
        <v>160</v>
      </c>
      <c r="K45" s="53" t="s">
        <v>161</v>
      </c>
      <c r="L45" s="59" t="s">
        <v>248</v>
      </c>
      <c r="M45" s="65" t="s">
        <v>183</v>
      </c>
      <c r="N45" s="58" t="s">
        <v>241</v>
      </c>
      <c r="O45" s="10"/>
    </row>
    <row r="46" spans="1:15" ht="51.75">
      <c r="A46" s="52"/>
      <c r="B46" s="53"/>
      <c r="C46" s="54"/>
      <c r="D46" s="54"/>
      <c r="E46" s="54"/>
      <c r="F46" s="55"/>
      <c r="G46" s="53"/>
      <c r="H46" s="55"/>
      <c r="I46" s="54"/>
      <c r="J46" s="54"/>
      <c r="K46" s="53"/>
      <c r="L46" s="59" t="s">
        <v>249</v>
      </c>
      <c r="M46" s="60"/>
      <c r="N46" s="10"/>
      <c r="O46" s="10"/>
    </row>
    <row r="47" spans="1:15" ht="15.75">
      <c r="A47" s="52"/>
      <c r="B47" s="53"/>
      <c r="C47" s="54"/>
      <c r="D47" s="54"/>
      <c r="E47" s="54"/>
      <c r="F47" s="55"/>
      <c r="G47" s="53"/>
      <c r="H47" s="55"/>
      <c r="I47" s="54"/>
      <c r="J47" s="54"/>
      <c r="K47" s="53"/>
      <c r="L47" s="59" t="s">
        <v>250</v>
      </c>
      <c r="M47" s="60"/>
      <c r="N47" s="10"/>
      <c r="O47" s="10"/>
    </row>
    <row r="48" spans="1:15" ht="51.75">
      <c r="A48" s="52"/>
      <c r="B48" s="53"/>
      <c r="C48" s="54"/>
      <c r="D48" s="54"/>
      <c r="E48" s="54"/>
      <c r="F48" s="55"/>
      <c r="G48" s="53"/>
      <c r="H48" s="55"/>
      <c r="I48" s="54"/>
      <c r="J48" s="54"/>
      <c r="K48" s="53"/>
      <c r="L48" s="59" t="s">
        <v>251</v>
      </c>
      <c r="M48" s="60"/>
      <c r="N48" s="10"/>
      <c r="O48" s="10"/>
    </row>
    <row r="49" spans="1:15" ht="39">
      <c r="A49" s="52"/>
      <c r="B49" s="53"/>
      <c r="C49" s="54"/>
      <c r="D49" s="54"/>
      <c r="E49" s="54"/>
      <c r="F49" s="55"/>
      <c r="G49" s="53"/>
      <c r="H49" s="55"/>
      <c r="I49" s="54"/>
      <c r="J49" s="54"/>
      <c r="K49" s="53"/>
      <c r="L49" s="59" t="s">
        <v>216</v>
      </c>
      <c r="M49" s="60"/>
      <c r="N49" s="10"/>
      <c r="O49" s="10"/>
    </row>
    <row r="50" spans="1:15" ht="51.75">
      <c r="A50" s="52"/>
      <c r="B50" s="53"/>
      <c r="C50" s="54"/>
      <c r="D50" s="54"/>
      <c r="E50" s="54"/>
      <c r="F50" s="55"/>
      <c r="G50" s="53"/>
      <c r="H50" s="55"/>
      <c r="I50" s="54"/>
      <c r="J50" s="54"/>
      <c r="K50" s="53"/>
      <c r="L50" s="59" t="s">
        <v>252</v>
      </c>
      <c r="M50" s="60"/>
      <c r="N50" s="10"/>
      <c r="O50" s="10"/>
    </row>
    <row r="51" spans="1:15" ht="39">
      <c r="A51" s="52"/>
      <c r="B51" s="53"/>
      <c r="C51" s="54"/>
      <c r="D51" s="54"/>
      <c r="E51" s="54"/>
      <c r="F51" s="55"/>
      <c r="G51" s="53"/>
      <c r="H51" s="55"/>
      <c r="I51" s="54"/>
      <c r="J51" s="54"/>
      <c r="K51" s="53"/>
      <c r="L51" s="59" t="s">
        <v>253</v>
      </c>
      <c r="M51" s="60"/>
      <c r="N51" s="10"/>
      <c r="O51" s="10"/>
    </row>
    <row r="52" spans="1:15" ht="77.25">
      <c r="A52" s="52"/>
      <c r="B52" s="53"/>
      <c r="C52" s="54"/>
      <c r="D52" s="54"/>
      <c r="E52" s="54"/>
      <c r="F52" s="55"/>
      <c r="G52" s="53"/>
      <c r="H52" s="55"/>
      <c r="I52" s="54"/>
      <c r="J52" s="54"/>
      <c r="K52" s="53"/>
      <c r="L52" s="59" t="s">
        <v>254</v>
      </c>
      <c r="M52" s="60"/>
      <c r="N52" s="10"/>
      <c r="O52" s="10"/>
    </row>
    <row r="53" spans="1:15" ht="26.25">
      <c r="A53" s="52"/>
      <c r="B53" s="53"/>
      <c r="C53" s="54"/>
      <c r="D53" s="54"/>
      <c r="E53" s="54"/>
      <c r="F53" s="55"/>
      <c r="G53" s="53"/>
      <c r="H53" s="55"/>
      <c r="I53" s="54"/>
      <c r="J53" s="54"/>
      <c r="K53" s="53"/>
      <c r="L53" s="59" t="s">
        <v>255</v>
      </c>
      <c r="M53" s="60"/>
      <c r="N53" s="10"/>
      <c r="O53" s="10"/>
    </row>
    <row r="54" spans="1:15" ht="26.25">
      <c r="A54" s="52"/>
      <c r="B54" s="53"/>
      <c r="C54" s="54"/>
      <c r="D54" s="54"/>
      <c r="E54" s="54"/>
      <c r="F54" s="55"/>
      <c r="G54" s="53"/>
      <c r="H54" s="55"/>
      <c r="I54" s="54"/>
      <c r="J54" s="54"/>
      <c r="K54" s="53"/>
      <c r="L54" s="59" t="s">
        <v>256</v>
      </c>
      <c r="M54" s="60"/>
      <c r="N54" s="10"/>
      <c r="O54" s="10"/>
    </row>
    <row r="55" spans="1:15" ht="39">
      <c r="A55" s="52">
        <v>13</v>
      </c>
      <c r="B55" s="53" t="s">
        <v>257</v>
      </c>
      <c r="C55" s="54" t="s">
        <v>258</v>
      </c>
      <c r="D55" s="54" t="s">
        <v>259</v>
      </c>
      <c r="E55" s="54" t="s">
        <v>240</v>
      </c>
      <c r="F55" s="55">
        <v>40634</v>
      </c>
      <c r="G55" s="53" t="s">
        <v>215</v>
      </c>
      <c r="H55" s="55">
        <v>39722</v>
      </c>
      <c r="I55" s="54">
        <v>465.5</v>
      </c>
      <c r="J55" s="54" t="s">
        <v>160</v>
      </c>
      <c r="K55" s="53" t="s">
        <v>161</v>
      </c>
      <c r="L55" s="59" t="s">
        <v>260</v>
      </c>
      <c r="M55" s="65" t="s">
        <v>183</v>
      </c>
      <c r="N55" s="58" t="s">
        <v>217</v>
      </c>
      <c r="O55" s="10"/>
    </row>
    <row r="56" spans="1:15" ht="15.75">
      <c r="A56" s="52"/>
      <c r="B56" s="53"/>
      <c r="C56" s="54"/>
      <c r="D56" s="54"/>
      <c r="E56" s="54"/>
      <c r="F56" s="55"/>
      <c r="G56" s="53"/>
      <c r="H56" s="55"/>
      <c r="I56" s="54"/>
      <c r="J56" s="54"/>
      <c r="K56" s="53"/>
      <c r="L56" s="59" t="s">
        <v>250</v>
      </c>
      <c r="M56" s="60"/>
      <c r="N56" s="58"/>
      <c r="O56" s="10"/>
    </row>
    <row r="57" spans="1:15" ht="51.75">
      <c r="A57" s="52">
        <v>14</v>
      </c>
      <c r="B57" s="53" t="s">
        <v>261</v>
      </c>
      <c r="C57" s="54" t="s">
        <v>262</v>
      </c>
      <c r="D57" s="54" t="s">
        <v>263</v>
      </c>
      <c r="E57" s="54" t="s">
        <v>240</v>
      </c>
      <c r="F57" s="55">
        <v>40817</v>
      </c>
      <c r="G57" s="53" t="s">
        <v>215</v>
      </c>
      <c r="H57" s="55">
        <v>40634</v>
      </c>
      <c r="I57" s="54">
        <v>520</v>
      </c>
      <c r="J57" s="54" t="s">
        <v>160</v>
      </c>
      <c r="K57" s="53" t="s">
        <v>161</v>
      </c>
      <c r="L57" s="59" t="s">
        <v>264</v>
      </c>
      <c r="M57" s="65" t="s">
        <v>183</v>
      </c>
      <c r="N57" s="58" t="s">
        <v>265</v>
      </c>
      <c r="O57" s="10"/>
    </row>
    <row r="58" spans="1:15" ht="26.25">
      <c r="A58" s="52"/>
      <c r="B58" s="53"/>
      <c r="C58" s="54"/>
      <c r="D58" s="54"/>
      <c r="E58" s="54"/>
      <c r="F58" s="55"/>
      <c r="G58" s="53"/>
      <c r="H58" s="55"/>
      <c r="I58" s="54"/>
      <c r="J58" s="54"/>
      <c r="K58" s="53"/>
      <c r="L58" s="59" t="s">
        <v>266</v>
      </c>
      <c r="M58" s="60"/>
      <c r="N58" s="10"/>
      <c r="O58" s="10"/>
    </row>
    <row r="59" spans="1:15" ht="26.25">
      <c r="A59" s="52"/>
      <c r="B59" s="53"/>
      <c r="C59" s="54"/>
      <c r="D59" s="54"/>
      <c r="E59" s="54"/>
      <c r="F59" s="55"/>
      <c r="G59" s="53"/>
      <c r="H59" s="55"/>
      <c r="I59" s="54"/>
      <c r="J59" s="54"/>
      <c r="K59" s="53"/>
      <c r="L59" s="59" t="s">
        <v>267</v>
      </c>
      <c r="M59" s="60"/>
      <c r="N59" s="10"/>
      <c r="O59" s="10"/>
    </row>
    <row r="60" spans="1:15" ht="39">
      <c r="A60" s="52"/>
      <c r="B60" s="53"/>
      <c r="C60" s="54"/>
      <c r="D60" s="54"/>
      <c r="E60" s="54"/>
      <c r="F60" s="55"/>
      <c r="G60" s="53"/>
      <c r="H60" s="55"/>
      <c r="I60" s="54"/>
      <c r="J60" s="54"/>
      <c r="K60" s="53"/>
      <c r="L60" s="59" t="s">
        <v>268</v>
      </c>
      <c r="M60" s="60"/>
      <c r="N60" s="10"/>
      <c r="O60" s="10"/>
    </row>
    <row r="61" spans="1:15" ht="26.25">
      <c r="A61" s="52"/>
      <c r="B61" s="53"/>
      <c r="C61" s="54"/>
      <c r="D61" s="54"/>
      <c r="E61" s="54"/>
      <c r="F61" s="55"/>
      <c r="G61" s="53"/>
      <c r="H61" s="55"/>
      <c r="I61" s="54"/>
      <c r="J61" s="54"/>
      <c r="K61" s="53"/>
      <c r="L61" s="59" t="s">
        <v>269</v>
      </c>
      <c r="M61" s="60"/>
      <c r="N61" s="10"/>
      <c r="O61" s="10"/>
    </row>
    <row r="62" spans="1:15" ht="39">
      <c r="A62" s="52"/>
      <c r="B62" s="53"/>
      <c r="C62" s="54"/>
      <c r="D62" s="54"/>
      <c r="E62" s="54"/>
      <c r="F62" s="55"/>
      <c r="G62" s="53"/>
      <c r="H62" s="55"/>
      <c r="I62" s="54"/>
      <c r="J62" s="54"/>
      <c r="K62" s="53"/>
      <c r="L62" s="59" t="s">
        <v>270</v>
      </c>
      <c r="M62" s="60"/>
      <c r="N62" s="10"/>
      <c r="O62" s="10"/>
    </row>
    <row r="63" spans="1:15" ht="39">
      <c r="A63" s="52">
        <v>15</v>
      </c>
      <c r="B63" s="53" t="s">
        <v>271</v>
      </c>
      <c r="C63" s="54" t="s">
        <v>272</v>
      </c>
      <c r="D63" s="54" t="s">
        <v>273</v>
      </c>
      <c r="E63" s="54" t="s">
        <v>274</v>
      </c>
      <c r="F63" s="55">
        <v>38991</v>
      </c>
      <c r="G63" s="53" t="s">
        <v>215</v>
      </c>
      <c r="H63" s="55">
        <v>38869</v>
      </c>
      <c r="I63" s="54">
        <v>669.07</v>
      </c>
      <c r="J63" s="54" t="s">
        <v>160</v>
      </c>
      <c r="K63" s="53" t="s">
        <v>161</v>
      </c>
      <c r="L63" s="59" t="s">
        <v>275</v>
      </c>
      <c r="M63" s="65" t="s">
        <v>183</v>
      </c>
      <c r="N63" s="58" t="s">
        <v>241</v>
      </c>
      <c r="O63" s="10"/>
    </row>
    <row r="64" spans="1:15" ht="26.25">
      <c r="A64" s="52"/>
      <c r="B64" s="53"/>
      <c r="C64" s="54"/>
      <c r="D64" s="54"/>
      <c r="E64" s="54"/>
      <c r="F64" s="55"/>
      <c r="G64" s="53"/>
      <c r="H64" s="55"/>
      <c r="I64" s="54"/>
      <c r="J64" s="54"/>
      <c r="K64" s="53"/>
      <c r="L64" s="59" t="s">
        <v>276</v>
      </c>
      <c r="M64" s="60"/>
      <c r="N64" s="10"/>
      <c r="O64" s="10"/>
    </row>
    <row r="65" spans="1:15" ht="39">
      <c r="A65" s="52">
        <v>16</v>
      </c>
      <c r="B65" s="53" t="s">
        <v>277</v>
      </c>
      <c r="C65" s="54" t="s">
        <v>278</v>
      </c>
      <c r="D65" s="54" t="s">
        <v>279</v>
      </c>
      <c r="E65" s="54" t="s">
        <v>240</v>
      </c>
      <c r="F65" s="55">
        <v>37530</v>
      </c>
      <c r="G65" s="53" t="s">
        <v>215</v>
      </c>
      <c r="H65" s="55">
        <v>37500</v>
      </c>
      <c r="I65" s="54">
        <v>448</v>
      </c>
      <c r="J65" s="54" t="s">
        <v>199</v>
      </c>
      <c r="K65" s="53" t="s">
        <v>161</v>
      </c>
      <c r="L65" s="59" t="s">
        <v>280</v>
      </c>
      <c r="M65" s="65" t="s">
        <v>183</v>
      </c>
      <c r="N65" s="58" t="s">
        <v>281</v>
      </c>
      <c r="O65" s="10"/>
    </row>
    <row r="66" spans="1:15" ht="39">
      <c r="A66" s="52">
        <v>17</v>
      </c>
      <c r="B66" s="53" t="s">
        <v>282</v>
      </c>
      <c r="C66" s="54" t="s">
        <v>283</v>
      </c>
      <c r="D66" s="54" t="s">
        <v>284</v>
      </c>
      <c r="E66" s="54" t="s">
        <v>240</v>
      </c>
      <c r="F66" s="55">
        <v>40087</v>
      </c>
      <c r="G66" s="53" t="s">
        <v>215</v>
      </c>
      <c r="H66" s="55">
        <v>39052</v>
      </c>
      <c r="I66" s="54">
        <v>520</v>
      </c>
      <c r="J66" s="54" t="s">
        <v>199</v>
      </c>
      <c r="K66" s="53" t="s">
        <v>161</v>
      </c>
      <c r="L66" s="59" t="s">
        <v>285</v>
      </c>
      <c r="M66" s="65" t="s">
        <v>183</v>
      </c>
      <c r="N66" s="58" t="s">
        <v>286</v>
      </c>
      <c r="O66" s="10"/>
    </row>
    <row r="67" spans="1:15" ht="26.25">
      <c r="A67" s="52">
        <v>18</v>
      </c>
      <c r="B67" s="61" t="s">
        <v>287</v>
      </c>
      <c r="C67" s="52" t="s">
        <v>288</v>
      </c>
      <c r="D67" s="54" t="s">
        <v>289</v>
      </c>
      <c r="E67" s="54" t="s">
        <v>158</v>
      </c>
      <c r="F67" s="55">
        <v>36861</v>
      </c>
      <c r="G67" s="53" t="s">
        <v>290</v>
      </c>
      <c r="H67" s="55">
        <v>40756</v>
      </c>
      <c r="I67" s="54">
        <v>257.58</v>
      </c>
      <c r="J67" s="54" t="s">
        <v>160</v>
      </c>
      <c r="K67" s="53" t="s">
        <v>161</v>
      </c>
      <c r="L67" s="59" t="s">
        <v>234</v>
      </c>
      <c r="M67" s="60"/>
      <c r="N67" s="58" t="s">
        <v>241</v>
      </c>
      <c r="O67" s="10"/>
    </row>
    <row r="68" spans="1:15" ht="51.75">
      <c r="A68" s="52"/>
      <c r="B68" s="61"/>
      <c r="C68" s="52"/>
      <c r="D68" s="54"/>
      <c r="E68" s="54"/>
      <c r="F68" s="55"/>
      <c r="G68" s="53"/>
      <c r="H68" s="55"/>
      <c r="I68" s="54"/>
      <c r="J68" s="54"/>
      <c r="K68" s="53"/>
      <c r="L68" s="59" t="s">
        <v>236</v>
      </c>
      <c r="M68" s="60"/>
      <c r="N68" s="10"/>
      <c r="O68" s="10"/>
    </row>
    <row r="69" spans="1:15" ht="39">
      <c r="A69" s="52">
        <v>19</v>
      </c>
      <c r="B69" s="53" t="s">
        <v>291</v>
      </c>
      <c r="C69" s="54" t="s">
        <v>292</v>
      </c>
      <c r="D69" s="54" t="s">
        <v>293</v>
      </c>
      <c r="E69" s="54" t="s">
        <v>294</v>
      </c>
      <c r="F69" s="55">
        <v>35886</v>
      </c>
      <c r="G69" s="53" t="s">
        <v>290</v>
      </c>
      <c r="H69" s="55">
        <v>36892</v>
      </c>
      <c r="I69" s="54">
        <v>200</v>
      </c>
      <c r="J69" s="54" t="s">
        <v>160</v>
      </c>
      <c r="K69" s="53" t="s">
        <v>161</v>
      </c>
      <c r="L69" s="10"/>
      <c r="M69" s="65" t="s">
        <v>183</v>
      </c>
      <c r="N69" s="58" t="s">
        <v>217</v>
      </c>
      <c r="O69" s="10"/>
    </row>
    <row r="70" spans="1:15" ht="39">
      <c r="A70" s="52">
        <v>20</v>
      </c>
      <c r="B70" s="53" t="s">
        <v>295</v>
      </c>
      <c r="C70" s="54" t="s">
        <v>296</v>
      </c>
      <c r="D70" s="54" t="s">
        <v>297</v>
      </c>
      <c r="E70" s="54" t="s">
        <v>294</v>
      </c>
      <c r="F70" s="55">
        <v>35886</v>
      </c>
      <c r="G70" s="53" t="s">
        <v>290</v>
      </c>
      <c r="H70" s="55">
        <v>36892</v>
      </c>
      <c r="I70" s="54">
        <v>200</v>
      </c>
      <c r="J70" s="54" t="s">
        <v>160</v>
      </c>
      <c r="K70" s="53" t="s">
        <v>161</v>
      </c>
      <c r="L70" s="10"/>
      <c r="M70" s="65" t="s">
        <v>183</v>
      </c>
      <c r="N70" s="58" t="s">
        <v>298</v>
      </c>
      <c r="O70" s="10"/>
    </row>
    <row r="71" spans="1:15" ht="39">
      <c r="A71" s="52">
        <v>21</v>
      </c>
      <c r="B71" s="53" t="s">
        <v>299</v>
      </c>
      <c r="C71" s="54" t="s">
        <v>300</v>
      </c>
      <c r="D71" s="54" t="s">
        <v>301</v>
      </c>
      <c r="E71" s="54" t="s">
        <v>294</v>
      </c>
      <c r="F71" s="55">
        <v>38443</v>
      </c>
      <c r="G71" s="53" t="s">
        <v>290</v>
      </c>
      <c r="H71" s="55">
        <v>38322</v>
      </c>
      <c r="I71" s="54">
        <v>240</v>
      </c>
      <c r="J71" s="54" t="s">
        <v>160</v>
      </c>
      <c r="K71" s="53" t="s">
        <v>161</v>
      </c>
      <c r="L71" s="10"/>
      <c r="M71" s="65" t="s">
        <v>183</v>
      </c>
      <c r="N71" s="58" t="s">
        <v>241</v>
      </c>
      <c r="O71" s="10"/>
    </row>
    <row r="72" spans="1:15" ht="39">
      <c r="A72" s="52">
        <v>22</v>
      </c>
      <c r="B72" s="53" t="s">
        <v>302</v>
      </c>
      <c r="C72" s="54" t="s">
        <v>303</v>
      </c>
      <c r="D72" s="54" t="s">
        <v>304</v>
      </c>
      <c r="E72" s="54" t="s">
        <v>294</v>
      </c>
      <c r="F72" s="55">
        <v>38626</v>
      </c>
      <c r="G72" s="53" t="s">
        <v>290</v>
      </c>
      <c r="H72" s="55">
        <v>38565</v>
      </c>
      <c r="I72" s="54">
        <v>268</v>
      </c>
      <c r="J72" s="54" t="s">
        <v>160</v>
      </c>
      <c r="K72" s="53" t="s">
        <v>161</v>
      </c>
      <c r="L72" s="59" t="s">
        <v>305</v>
      </c>
      <c r="M72" s="65" t="s">
        <v>183</v>
      </c>
      <c r="N72" s="10"/>
      <c r="O72" s="10"/>
    </row>
    <row r="73" spans="1:15" ht="39">
      <c r="A73" s="52"/>
      <c r="B73" s="53"/>
      <c r="C73" s="54"/>
      <c r="D73" s="54"/>
      <c r="E73" s="54"/>
      <c r="F73" s="55"/>
      <c r="G73" s="53"/>
      <c r="H73" s="55"/>
      <c r="I73" s="54"/>
      <c r="J73" s="54"/>
      <c r="K73" s="53"/>
      <c r="L73" s="59" t="s">
        <v>306</v>
      </c>
      <c r="M73" s="60"/>
      <c r="N73" s="10"/>
      <c r="O73" s="10"/>
    </row>
    <row r="74" spans="1:15" ht="39">
      <c r="A74" s="52">
        <v>23</v>
      </c>
      <c r="B74" s="53" t="s">
        <v>307</v>
      </c>
      <c r="C74" s="54" t="s">
        <v>308</v>
      </c>
      <c r="D74" s="54" t="s">
        <v>309</v>
      </c>
      <c r="E74" s="54" t="s">
        <v>294</v>
      </c>
      <c r="F74" s="55">
        <v>38808</v>
      </c>
      <c r="G74" s="53" t="s">
        <v>290</v>
      </c>
      <c r="H74" s="55">
        <v>38657</v>
      </c>
      <c r="I74" s="54">
        <v>235.75700000000001</v>
      </c>
      <c r="J74" s="54" t="s">
        <v>160</v>
      </c>
      <c r="K74" s="53" t="s">
        <v>161</v>
      </c>
      <c r="L74" s="59" t="s">
        <v>310</v>
      </c>
      <c r="M74" s="65" t="s">
        <v>183</v>
      </c>
      <c r="N74" s="58" t="s">
        <v>241</v>
      </c>
      <c r="O74" s="10"/>
    </row>
    <row r="75" spans="1:15" ht="26.25">
      <c r="A75" s="52"/>
      <c r="B75" s="53"/>
      <c r="C75" s="54"/>
      <c r="D75" s="54"/>
      <c r="E75" s="54"/>
      <c r="F75" s="55"/>
      <c r="G75" s="53"/>
      <c r="H75" s="55"/>
      <c r="I75" s="54"/>
      <c r="J75" s="54"/>
      <c r="K75" s="53"/>
      <c r="L75" s="59" t="s">
        <v>266</v>
      </c>
      <c r="M75" s="60"/>
      <c r="N75" s="10"/>
      <c r="O75" s="10"/>
    </row>
    <row r="76" spans="1:15" ht="51">
      <c r="A76" s="52"/>
      <c r="B76" s="53"/>
      <c r="C76" s="54"/>
      <c r="D76" s="54"/>
      <c r="E76" s="54"/>
      <c r="F76" s="55"/>
      <c r="G76" s="53"/>
      <c r="H76" s="55"/>
      <c r="I76" s="54"/>
      <c r="J76" s="54"/>
      <c r="K76" s="53"/>
      <c r="L76" s="62" t="s">
        <v>264</v>
      </c>
      <c r="M76" s="60"/>
      <c r="N76" s="10"/>
      <c r="O76" s="10"/>
    </row>
    <row r="77" spans="1:15" ht="39">
      <c r="A77" s="52">
        <v>24</v>
      </c>
      <c r="B77" s="53" t="s">
        <v>311</v>
      </c>
      <c r="C77" s="54" t="s">
        <v>312</v>
      </c>
      <c r="D77" s="54" t="s">
        <v>313</v>
      </c>
      <c r="E77" s="54" t="s">
        <v>214</v>
      </c>
      <c r="F77" s="55">
        <v>38991</v>
      </c>
      <c r="G77" s="53" t="s">
        <v>290</v>
      </c>
      <c r="H77" s="55">
        <v>38869</v>
      </c>
      <c r="I77" s="54">
        <v>380</v>
      </c>
      <c r="J77" s="54" t="s">
        <v>160</v>
      </c>
      <c r="K77" s="53" t="s">
        <v>161</v>
      </c>
      <c r="L77" s="59" t="s">
        <v>314</v>
      </c>
      <c r="M77" s="65" t="s">
        <v>183</v>
      </c>
      <c r="N77" s="58" t="s">
        <v>241</v>
      </c>
      <c r="O77" s="10"/>
    </row>
    <row r="78" spans="1:15" ht="51.75">
      <c r="A78" s="52"/>
      <c r="B78" s="53"/>
      <c r="C78" s="54"/>
      <c r="D78" s="54"/>
      <c r="E78" s="54"/>
      <c r="F78" s="55"/>
      <c r="G78" s="53"/>
      <c r="H78" s="55"/>
      <c r="I78" s="54"/>
      <c r="J78" s="54"/>
      <c r="K78" s="53"/>
      <c r="L78" s="59" t="s">
        <v>315</v>
      </c>
      <c r="M78" s="60"/>
      <c r="N78" s="10"/>
      <c r="O78" s="10"/>
    </row>
    <row r="79" spans="1:15" ht="26.25">
      <c r="A79" s="52"/>
      <c r="B79" s="53"/>
      <c r="C79" s="54"/>
      <c r="D79" s="54"/>
      <c r="E79" s="54"/>
      <c r="F79" s="55"/>
      <c r="G79" s="53"/>
      <c r="H79" s="55"/>
      <c r="I79" s="54"/>
      <c r="J79" s="54"/>
      <c r="K79" s="53"/>
      <c r="L79" s="59" t="s">
        <v>316</v>
      </c>
      <c r="M79" s="60"/>
      <c r="N79" s="10"/>
      <c r="O79" s="10"/>
    </row>
    <row r="80" spans="1:15" ht="39">
      <c r="A80" s="52">
        <v>25</v>
      </c>
      <c r="B80" s="53" t="s">
        <v>317</v>
      </c>
      <c r="C80" s="54" t="s">
        <v>318</v>
      </c>
      <c r="D80" s="54" t="s">
        <v>319</v>
      </c>
      <c r="E80" s="54" t="s">
        <v>214</v>
      </c>
      <c r="F80" s="55">
        <v>38991</v>
      </c>
      <c r="G80" s="53" t="s">
        <v>290</v>
      </c>
      <c r="H80" s="55">
        <v>38899</v>
      </c>
      <c r="I80" s="54">
        <v>380</v>
      </c>
      <c r="J80" s="54" t="s">
        <v>160</v>
      </c>
      <c r="K80" s="53" t="s">
        <v>161</v>
      </c>
      <c r="L80" s="59" t="s">
        <v>320</v>
      </c>
      <c r="M80" s="65" t="s">
        <v>183</v>
      </c>
      <c r="N80" s="10"/>
      <c r="O80" s="10"/>
    </row>
    <row r="81" spans="1:15" ht="39">
      <c r="A81" s="52"/>
      <c r="B81" s="53"/>
      <c r="C81" s="54"/>
      <c r="D81" s="54"/>
      <c r="E81" s="54"/>
      <c r="F81" s="55"/>
      <c r="G81" s="53"/>
      <c r="H81" s="55"/>
      <c r="I81" s="54"/>
      <c r="J81" s="54"/>
      <c r="K81" s="53"/>
      <c r="L81" s="59" t="s">
        <v>321</v>
      </c>
      <c r="M81" s="60"/>
      <c r="N81" s="10"/>
      <c r="O81" s="10"/>
    </row>
    <row r="82" spans="1:15" ht="39">
      <c r="A82" s="52">
        <v>26</v>
      </c>
      <c r="B82" s="53" t="s">
        <v>322</v>
      </c>
      <c r="C82" s="54" t="s">
        <v>323</v>
      </c>
      <c r="D82" s="54" t="s">
        <v>324</v>
      </c>
      <c r="E82" s="54" t="s">
        <v>294</v>
      </c>
      <c r="F82" s="55">
        <v>36434</v>
      </c>
      <c r="G82" s="53" t="s">
        <v>290</v>
      </c>
      <c r="H82" s="55">
        <v>36892</v>
      </c>
      <c r="I82" s="54">
        <v>200</v>
      </c>
      <c r="J82" s="54" t="s">
        <v>199</v>
      </c>
      <c r="K82" s="53" t="s">
        <v>161</v>
      </c>
      <c r="L82" s="59" t="s">
        <v>325</v>
      </c>
      <c r="M82" s="65" t="s">
        <v>183</v>
      </c>
      <c r="N82" s="58" t="s">
        <v>241</v>
      </c>
      <c r="O82" s="10"/>
    </row>
    <row r="83" spans="1:15" ht="39">
      <c r="A83" s="52">
        <v>27</v>
      </c>
      <c r="B83" s="53" t="s">
        <v>326</v>
      </c>
      <c r="C83" s="54" t="s">
        <v>327</v>
      </c>
      <c r="D83" s="54" t="s">
        <v>328</v>
      </c>
      <c r="E83" s="54" t="s">
        <v>294</v>
      </c>
      <c r="F83" s="55">
        <v>38991</v>
      </c>
      <c r="G83" s="53" t="s">
        <v>290</v>
      </c>
      <c r="H83" s="55">
        <v>38231</v>
      </c>
      <c r="I83" s="54">
        <v>216.45</v>
      </c>
      <c r="J83" s="54" t="s">
        <v>199</v>
      </c>
      <c r="K83" s="53" t="s">
        <v>161</v>
      </c>
      <c r="L83" s="10"/>
      <c r="M83" s="65" t="s">
        <v>183</v>
      </c>
      <c r="N83" s="66" t="s">
        <v>376</v>
      </c>
      <c r="O83" s="10"/>
    </row>
    <row r="84" spans="1:15" ht="39">
      <c r="A84" s="52">
        <v>28</v>
      </c>
      <c r="B84" s="53" t="s">
        <v>329</v>
      </c>
      <c r="C84" s="54" t="s">
        <v>330</v>
      </c>
      <c r="D84" s="54" t="s">
        <v>331</v>
      </c>
      <c r="E84" s="54" t="s">
        <v>294</v>
      </c>
      <c r="F84" s="55">
        <v>39356</v>
      </c>
      <c r="G84" s="53" t="s">
        <v>290</v>
      </c>
      <c r="H84" s="55">
        <v>38473</v>
      </c>
      <c r="I84" s="54">
        <v>203</v>
      </c>
      <c r="J84" s="54" t="s">
        <v>199</v>
      </c>
      <c r="K84" s="53" t="s">
        <v>161</v>
      </c>
      <c r="L84" s="59" t="s">
        <v>332</v>
      </c>
      <c r="M84" s="65" t="s">
        <v>183</v>
      </c>
      <c r="N84" s="66" t="s">
        <v>375</v>
      </c>
      <c r="O84" s="10"/>
    </row>
    <row r="85" spans="1:15" ht="26.25">
      <c r="A85" s="52"/>
      <c r="B85" s="53"/>
      <c r="C85" s="54"/>
      <c r="D85" s="54"/>
      <c r="E85" s="54"/>
      <c r="F85" s="55"/>
      <c r="G85" s="53"/>
      <c r="H85" s="55"/>
      <c r="I85" s="54"/>
      <c r="J85" s="54"/>
      <c r="K85" s="53"/>
      <c r="L85" s="59" t="s">
        <v>333</v>
      </c>
      <c r="M85" s="60"/>
      <c r="N85" s="10"/>
      <c r="O85" s="10"/>
    </row>
    <row r="86" spans="1:15" ht="15.75">
      <c r="A86" s="52"/>
      <c r="B86" s="53"/>
      <c r="C86" s="54"/>
      <c r="D86" s="54"/>
      <c r="E86" s="54"/>
      <c r="F86" s="55"/>
      <c r="G86" s="53"/>
      <c r="H86" s="55"/>
      <c r="I86" s="54"/>
      <c r="J86" s="54"/>
      <c r="K86" s="53"/>
      <c r="L86" s="59" t="s">
        <v>334</v>
      </c>
      <c r="M86" s="60"/>
      <c r="N86" s="10"/>
      <c r="O86" s="10"/>
    </row>
    <row r="87" spans="1:15" ht="15.75">
      <c r="A87" s="52"/>
      <c r="B87" s="53"/>
      <c r="C87" s="54"/>
      <c r="D87" s="54"/>
      <c r="E87" s="54"/>
      <c r="F87" s="55"/>
      <c r="G87" s="53"/>
      <c r="H87" s="55"/>
      <c r="I87" s="54"/>
      <c r="J87" s="54"/>
      <c r="K87" s="53"/>
      <c r="L87" s="59" t="s">
        <v>335</v>
      </c>
      <c r="M87" s="60"/>
      <c r="N87" s="10"/>
      <c r="O87" s="10"/>
    </row>
    <row r="88" spans="1:15" ht="26.25">
      <c r="A88" s="52"/>
      <c r="B88" s="53"/>
      <c r="C88" s="54"/>
      <c r="D88" s="54"/>
      <c r="E88" s="54"/>
      <c r="F88" s="55"/>
      <c r="G88" s="53"/>
      <c r="H88" s="55"/>
      <c r="I88" s="54"/>
      <c r="J88" s="54"/>
      <c r="K88" s="53"/>
      <c r="L88" s="59" t="s">
        <v>336</v>
      </c>
      <c r="M88" s="60"/>
      <c r="N88" s="10"/>
      <c r="O88" s="10"/>
    </row>
    <row r="89" spans="1:15" ht="15.75">
      <c r="A89" s="52"/>
      <c r="B89" s="53"/>
      <c r="C89" s="54"/>
      <c r="D89" s="54"/>
      <c r="E89" s="54"/>
      <c r="F89" s="55"/>
      <c r="G89" s="53"/>
      <c r="H89" s="55"/>
      <c r="I89" s="54"/>
      <c r="J89" s="54"/>
      <c r="K89" s="53"/>
      <c r="L89" s="59" t="s">
        <v>337</v>
      </c>
      <c r="M89" s="60"/>
      <c r="N89" s="10"/>
      <c r="O89" s="10"/>
    </row>
    <row r="90" spans="1:15" ht="26.25">
      <c r="A90" s="52"/>
      <c r="B90" s="53"/>
      <c r="C90" s="54"/>
      <c r="D90" s="54"/>
      <c r="E90" s="54"/>
      <c r="F90" s="55"/>
      <c r="G90" s="53"/>
      <c r="H90" s="55"/>
      <c r="I90" s="54"/>
      <c r="J90" s="54"/>
      <c r="K90" s="53"/>
      <c r="L90" s="59" t="s">
        <v>338</v>
      </c>
      <c r="M90" s="60"/>
      <c r="N90" s="10"/>
      <c r="O90" s="10"/>
    </row>
    <row r="91" spans="1:15" ht="26.25">
      <c r="A91" s="52"/>
      <c r="B91" s="53"/>
      <c r="C91" s="54"/>
      <c r="D91" s="54"/>
      <c r="E91" s="54"/>
      <c r="F91" s="55"/>
      <c r="G91" s="53"/>
      <c r="H91" s="55"/>
      <c r="I91" s="54"/>
      <c r="J91" s="54"/>
      <c r="K91" s="53"/>
      <c r="L91" s="59" t="s">
        <v>339</v>
      </c>
      <c r="M91" s="60"/>
      <c r="N91" s="10"/>
      <c r="O91" s="10"/>
    </row>
    <row r="92" spans="1:15" ht="39">
      <c r="A92" s="52">
        <v>29</v>
      </c>
      <c r="B92" s="53" t="s">
        <v>340</v>
      </c>
      <c r="C92" s="54" t="s">
        <v>341</v>
      </c>
      <c r="D92" s="54" t="s">
        <v>342</v>
      </c>
      <c r="E92" s="54" t="s">
        <v>294</v>
      </c>
      <c r="F92" s="55">
        <v>39539</v>
      </c>
      <c r="G92" s="53" t="s">
        <v>290</v>
      </c>
      <c r="H92" s="55">
        <v>38657</v>
      </c>
      <c r="I92" s="54">
        <v>279.25</v>
      </c>
      <c r="J92" s="54" t="s">
        <v>199</v>
      </c>
      <c r="K92" s="53" t="s">
        <v>161</v>
      </c>
      <c r="L92" s="10"/>
      <c r="M92" s="65" t="s">
        <v>183</v>
      </c>
      <c r="N92" s="58" t="s">
        <v>374</v>
      </c>
      <c r="O92" s="10"/>
    </row>
    <row r="93" spans="1:15" ht="51.75">
      <c r="A93" s="52">
        <v>30</v>
      </c>
      <c r="B93" s="53" t="s">
        <v>343</v>
      </c>
      <c r="C93" s="54" t="s">
        <v>344</v>
      </c>
      <c r="D93" s="54" t="s">
        <v>345</v>
      </c>
      <c r="E93" s="54" t="s">
        <v>214</v>
      </c>
      <c r="F93" s="55">
        <v>38443</v>
      </c>
      <c r="G93" s="53" t="s">
        <v>290</v>
      </c>
      <c r="H93" s="55">
        <v>38384</v>
      </c>
      <c r="I93" s="54">
        <v>380</v>
      </c>
      <c r="J93" s="54" t="s">
        <v>199</v>
      </c>
      <c r="K93" s="53" t="s">
        <v>161</v>
      </c>
      <c r="L93" s="59" t="s">
        <v>346</v>
      </c>
      <c r="M93" s="65" t="s">
        <v>183</v>
      </c>
      <c r="N93" s="58" t="s">
        <v>241</v>
      </c>
      <c r="O93" s="10"/>
    </row>
    <row r="94" spans="1:15" ht="39">
      <c r="A94" s="52"/>
      <c r="B94" s="53"/>
      <c r="C94" s="54"/>
      <c r="D94" s="54"/>
      <c r="E94" s="54"/>
      <c r="F94" s="55"/>
      <c r="G94" s="53"/>
      <c r="H94" s="55"/>
      <c r="I94" s="54"/>
      <c r="J94" s="54"/>
      <c r="K94" s="53"/>
      <c r="L94" s="59" t="s">
        <v>347</v>
      </c>
      <c r="M94" s="60"/>
      <c r="N94" s="10"/>
      <c r="O94" s="10"/>
    </row>
    <row r="95" spans="1:15" ht="64.5">
      <c r="A95" s="52"/>
      <c r="B95" s="53"/>
      <c r="C95" s="54"/>
      <c r="D95" s="54"/>
      <c r="E95" s="54"/>
      <c r="F95" s="55"/>
      <c r="G95" s="53"/>
      <c r="H95" s="55"/>
      <c r="I95" s="54"/>
      <c r="J95" s="54"/>
      <c r="K95" s="53"/>
      <c r="L95" s="59" t="s">
        <v>348</v>
      </c>
      <c r="M95" s="60"/>
      <c r="N95" s="10"/>
      <c r="O95" s="10"/>
    </row>
    <row r="96" spans="1:15" ht="39">
      <c r="A96" s="52">
        <v>31</v>
      </c>
      <c r="B96" s="53" t="s">
        <v>349</v>
      </c>
      <c r="C96" s="54" t="s">
        <v>350</v>
      </c>
      <c r="D96" s="54" t="s">
        <v>351</v>
      </c>
      <c r="E96" s="54" t="s">
        <v>214</v>
      </c>
      <c r="F96" s="55">
        <v>39722</v>
      </c>
      <c r="G96" s="53" t="s">
        <v>290</v>
      </c>
      <c r="H96" s="55">
        <v>38657</v>
      </c>
      <c r="I96" s="54">
        <v>311.95</v>
      </c>
      <c r="J96" s="54" t="s">
        <v>199</v>
      </c>
      <c r="K96" s="53" t="s">
        <v>161</v>
      </c>
      <c r="L96" s="59" t="s">
        <v>352</v>
      </c>
      <c r="M96" s="65" t="s">
        <v>183</v>
      </c>
      <c r="N96" s="58" t="s">
        <v>373</v>
      </c>
      <c r="O96" s="10"/>
    </row>
    <row r="97" spans="1:15" ht="26.25">
      <c r="A97" s="52"/>
      <c r="B97" s="53"/>
      <c r="C97" s="54"/>
      <c r="D97" s="54"/>
      <c r="E97" s="54"/>
      <c r="F97" s="55"/>
      <c r="G97" s="53"/>
      <c r="H97" s="55"/>
      <c r="I97" s="54"/>
      <c r="J97" s="54"/>
      <c r="K97" s="53"/>
      <c r="L97" s="59" t="s">
        <v>353</v>
      </c>
      <c r="M97" s="60"/>
      <c r="N97" s="10"/>
      <c r="O97" s="10"/>
    </row>
    <row r="98" spans="1:15" ht="39">
      <c r="A98" s="52"/>
      <c r="B98" s="53"/>
      <c r="C98" s="54"/>
      <c r="D98" s="54"/>
      <c r="E98" s="54"/>
      <c r="F98" s="55"/>
      <c r="G98" s="53"/>
      <c r="H98" s="55"/>
      <c r="I98" s="54"/>
      <c r="J98" s="54"/>
      <c r="K98" s="53"/>
      <c r="L98" s="59" t="s">
        <v>354</v>
      </c>
      <c r="M98" s="60"/>
      <c r="N98" s="10"/>
      <c r="O98" s="10"/>
    </row>
    <row r="99" spans="1:15" ht="39">
      <c r="A99" s="52"/>
      <c r="B99" s="53"/>
      <c r="C99" s="54"/>
      <c r="D99" s="54"/>
      <c r="E99" s="54"/>
      <c r="F99" s="55"/>
      <c r="G99" s="53"/>
      <c r="H99" s="55"/>
      <c r="I99" s="54"/>
      <c r="J99" s="54"/>
      <c r="K99" s="53"/>
      <c r="L99" s="59" t="s">
        <v>355</v>
      </c>
      <c r="M99" s="60"/>
      <c r="N99" s="10"/>
      <c r="O99" s="10"/>
    </row>
    <row r="100" spans="1:15" ht="51.75">
      <c r="A100" s="52"/>
      <c r="B100" s="53"/>
      <c r="C100" s="54"/>
      <c r="D100" s="54"/>
      <c r="E100" s="54"/>
      <c r="F100" s="55"/>
      <c r="G100" s="53"/>
      <c r="H100" s="55"/>
      <c r="I100" s="54"/>
      <c r="J100" s="54"/>
      <c r="K100" s="53"/>
      <c r="L100" s="59" t="s">
        <v>346</v>
      </c>
      <c r="M100" s="60"/>
      <c r="N100" s="10"/>
      <c r="O100" s="10"/>
    </row>
    <row r="101" spans="1:15" ht="42.75" customHeight="1">
      <c r="A101" s="52"/>
      <c r="B101" s="53"/>
      <c r="C101" s="54"/>
      <c r="D101" s="54"/>
      <c r="E101" s="54"/>
      <c r="F101" s="55"/>
      <c r="G101" s="53"/>
      <c r="H101" s="55"/>
      <c r="I101" s="54"/>
      <c r="J101" s="54"/>
      <c r="K101" s="53"/>
      <c r="L101" s="59" t="s">
        <v>356</v>
      </c>
      <c r="M101" s="60"/>
      <c r="N101" s="10"/>
      <c r="O101" s="10"/>
    </row>
    <row r="102" spans="1:15" ht="39">
      <c r="A102" s="52"/>
      <c r="B102" s="53"/>
      <c r="C102" s="54"/>
      <c r="D102" s="54"/>
      <c r="E102" s="54"/>
      <c r="F102" s="55"/>
      <c r="G102" s="53"/>
      <c r="H102" s="55"/>
      <c r="I102" s="54"/>
      <c r="J102" s="54"/>
      <c r="K102" s="53"/>
      <c r="L102" s="59" t="s">
        <v>321</v>
      </c>
      <c r="M102" s="60"/>
      <c r="N102" s="10"/>
      <c r="O102" s="10"/>
    </row>
    <row r="103" spans="1:15" ht="26.25">
      <c r="A103" s="52"/>
      <c r="B103" s="53"/>
      <c r="C103" s="54"/>
      <c r="D103" s="54"/>
      <c r="E103" s="54"/>
      <c r="F103" s="55"/>
      <c r="G103" s="53"/>
      <c r="H103" s="55"/>
      <c r="I103" s="54"/>
      <c r="J103" s="54"/>
      <c r="K103" s="53"/>
      <c r="L103" s="59" t="s">
        <v>357</v>
      </c>
      <c r="M103" s="60"/>
      <c r="N103" s="10"/>
      <c r="O103" s="10"/>
    </row>
    <row r="104" spans="1:15" ht="39">
      <c r="A104" s="52">
        <v>32</v>
      </c>
      <c r="B104" s="53" t="s">
        <v>358</v>
      </c>
      <c r="C104" s="54" t="s">
        <v>359</v>
      </c>
      <c r="D104" s="54" t="s">
        <v>360</v>
      </c>
      <c r="E104" s="54" t="s">
        <v>165</v>
      </c>
      <c r="F104" s="55">
        <v>37591</v>
      </c>
      <c r="G104" s="53" t="s">
        <v>361</v>
      </c>
      <c r="H104" s="55">
        <v>37591</v>
      </c>
      <c r="I104" s="54">
        <v>0</v>
      </c>
      <c r="J104" s="54" t="s">
        <v>160</v>
      </c>
      <c r="K104" s="53" t="s">
        <v>161</v>
      </c>
      <c r="L104" s="10"/>
      <c r="M104" s="65" t="s">
        <v>183</v>
      </c>
      <c r="N104" s="10" t="s">
        <v>235</v>
      </c>
      <c r="O104" s="10"/>
    </row>
    <row r="105" spans="1:15" ht="39">
      <c r="A105" s="52">
        <v>33</v>
      </c>
      <c r="B105" s="53" t="s">
        <v>362</v>
      </c>
      <c r="C105" s="54" t="s">
        <v>363</v>
      </c>
      <c r="D105" s="54" t="s">
        <v>364</v>
      </c>
      <c r="E105" s="54" t="s">
        <v>165</v>
      </c>
      <c r="F105" s="55">
        <v>40148</v>
      </c>
      <c r="G105" s="53" t="s">
        <v>361</v>
      </c>
      <c r="H105" s="55">
        <v>40148</v>
      </c>
      <c r="I105" s="54">
        <v>0</v>
      </c>
      <c r="J105" s="54" t="s">
        <v>160</v>
      </c>
      <c r="K105" s="53" t="s">
        <v>161</v>
      </c>
      <c r="L105" s="67" t="s">
        <v>365</v>
      </c>
      <c r="M105" s="65" t="s">
        <v>183</v>
      </c>
      <c r="N105" s="10" t="s">
        <v>372</v>
      </c>
      <c r="O105" s="10"/>
    </row>
    <row r="106" spans="1:15" ht="39">
      <c r="A106" s="52"/>
      <c r="B106" s="53"/>
      <c r="C106" s="54"/>
      <c r="D106" s="54"/>
      <c r="E106" s="54"/>
      <c r="F106" s="55"/>
      <c r="G106" s="53"/>
      <c r="H106" s="55"/>
      <c r="I106" s="54"/>
      <c r="J106" s="54"/>
      <c r="K106" s="53"/>
      <c r="L106" s="68" t="s">
        <v>366</v>
      </c>
      <c r="M106" s="60"/>
      <c r="N106" s="10"/>
      <c r="O106" s="10"/>
    </row>
    <row r="107" spans="1:15" ht="57.75">
      <c r="A107" s="52"/>
      <c r="B107" s="53"/>
      <c r="C107" s="54"/>
      <c r="D107" s="54"/>
      <c r="E107" s="54"/>
      <c r="F107" s="55"/>
      <c r="G107" s="53"/>
      <c r="H107" s="55"/>
      <c r="I107" s="54"/>
      <c r="J107" s="54"/>
      <c r="K107" s="53"/>
      <c r="L107" s="63" t="s">
        <v>367</v>
      </c>
      <c r="M107" s="60"/>
      <c r="N107" s="10"/>
      <c r="O107" s="10"/>
    </row>
    <row r="108" spans="1:15" ht="25.5">
      <c r="A108" s="52"/>
      <c r="B108" s="53"/>
      <c r="C108" s="54"/>
      <c r="D108" s="54"/>
      <c r="E108" s="54"/>
      <c r="F108" s="55"/>
      <c r="G108" s="53"/>
      <c r="H108" s="55"/>
      <c r="I108" s="54"/>
      <c r="J108" s="54"/>
      <c r="K108" s="53"/>
      <c r="L108" s="69" t="s">
        <v>368</v>
      </c>
      <c r="M108" s="60"/>
      <c r="N108" s="10"/>
      <c r="O108" s="10"/>
    </row>
    <row r="109" spans="1:15" ht="39">
      <c r="A109" s="52">
        <v>34</v>
      </c>
      <c r="B109" s="53" t="s">
        <v>369</v>
      </c>
      <c r="C109" s="54"/>
      <c r="D109" s="70" t="s">
        <v>370</v>
      </c>
      <c r="E109" s="54" t="s">
        <v>165</v>
      </c>
      <c r="F109" s="55">
        <v>41244</v>
      </c>
      <c r="G109" s="53" t="s">
        <v>361</v>
      </c>
      <c r="H109" s="55">
        <v>41244</v>
      </c>
      <c r="I109" s="54">
        <v>0</v>
      </c>
      <c r="J109" s="54" t="s">
        <v>160</v>
      </c>
      <c r="K109" s="53" t="s">
        <v>161</v>
      </c>
      <c r="L109" s="10" t="s">
        <v>371</v>
      </c>
      <c r="M109" s="65" t="s">
        <v>183</v>
      </c>
      <c r="N109" s="10" t="s">
        <v>229</v>
      </c>
      <c r="O109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Gasal </vt:lpstr>
      <vt:lpstr>Genap</vt:lpstr>
      <vt:lpstr>Tugas luar</vt:lpstr>
      <vt:lpstr>Form B</vt:lpstr>
      <vt:lpstr>'Gasal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LAB1</dc:creator>
  <cp:lastModifiedBy>hp</cp:lastModifiedBy>
  <cp:lastPrinted>2014-02-12T06:21:28Z</cp:lastPrinted>
  <dcterms:created xsi:type="dcterms:W3CDTF">2014-02-10T03:40:48Z</dcterms:created>
  <dcterms:modified xsi:type="dcterms:W3CDTF">2014-02-14T07:13:11Z</dcterms:modified>
</cp:coreProperties>
</file>